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A8AD4855-E891-4894-A4C7-18DC09E555B6}" xr6:coauthVersionLast="47" xr6:coauthVersionMax="47" xr10:uidLastSave="{00000000-0000-0000-0000-000000000000}"/>
  <bookViews>
    <workbookView xWindow="5460" yWindow="105" windowWidth="15360" windowHeight="10770" tabRatio="820" xr2:uid="{00000000-000D-0000-FFFF-FFFF00000000}"/>
  </bookViews>
  <sheets>
    <sheet name="12月台灣--中國" sheetId="68" r:id="rId1"/>
    <sheet name="1-12月台灣出口中國 " sheetId="69" r:id="rId2"/>
    <sheet name="1-12月自中國進口" sheetId="70" r:id="rId3"/>
    <sheet name="11月台灣--中國 " sheetId="65" r:id="rId4"/>
    <sheet name="1-11月台灣出口中國" sheetId="66" r:id="rId5"/>
    <sheet name="1-11月自中國進口" sheetId="67" r:id="rId6"/>
    <sheet name="10月台灣--中國" sheetId="62" r:id="rId7"/>
    <sheet name="1-10月台灣出口中國" sheetId="63" r:id="rId8"/>
    <sheet name="1-10月自中國進口" sheetId="64" r:id="rId9"/>
    <sheet name="9月台灣--中國" sheetId="59" r:id="rId10"/>
    <sheet name="1-9月台灣出口中國" sheetId="60" r:id="rId11"/>
    <sheet name="1-9月自中國進口" sheetId="61" r:id="rId12"/>
    <sheet name="8月台灣--中國" sheetId="56" r:id="rId13"/>
    <sheet name="1-8月台灣出口中國" sheetId="57" r:id="rId14"/>
    <sheet name="1-8月自中國進口" sheetId="58" r:id="rId15"/>
    <sheet name="7月台灣--中國" sheetId="53" r:id="rId16"/>
    <sheet name="1-7月台灣出口中國" sheetId="54" r:id="rId17"/>
    <sheet name="1-7月自中國進口" sheetId="55" r:id="rId18"/>
    <sheet name="6月台灣--中國 " sheetId="50" r:id="rId19"/>
    <sheet name="1-6月台灣出口中國" sheetId="51" r:id="rId20"/>
    <sheet name="1-6月自中國進口" sheetId="52" r:id="rId21"/>
    <sheet name="5月台灣--中國" sheetId="47" r:id="rId22"/>
    <sheet name="1-5月台灣出口中國" sheetId="48" r:id="rId23"/>
    <sheet name="1-5月自中國進口" sheetId="49" r:id="rId24"/>
    <sheet name="4月台灣--中國" sheetId="44" r:id="rId25"/>
    <sheet name="1-4月台灣出口中國" sheetId="45" r:id="rId26"/>
    <sheet name="1-4月自中國進口" sheetId="46" r:id="rId27"/>
    <sheet name="3月台灣--中國" sheetId="41" r:id="rId28"/>
    <sheet name="1-3月台灣出口中國" sheetId="42" r:id="rId29"/>
    <sheet name="1-3月自中國進口" sheetId="43" r:id="rId30"/>
    <sheet name="2月台灣--中國 " sheetId="38" r:id="rId31"/>
    <sheet name="1-2月台灣出口中國" sheetId="39" r:id="rId32"/>
    <sheet name="1-2月自中國進口" sheetId="40" r:id="rId33"/>
    <sheet name="1月台灣--中國" sheetId="37" r:id="rId34"/>
    <sheet name="1月台灣出口中國" sheetId="36" r:id="rId35"/>
    <sheet name="1月自中國進口" sheetId="35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Print_Area" localSheetId="6">'10月台灣--中國'!$A$1:$J$44</definedName>
    <definedName name="_xlnm.Print_Area" localSheetId="7">'1-10月台灣出口中國'!$A$1:$K$44</definedName>
    <definedName name="_xlnm.Print_Area" localSheetId="4">'1-11月台灣出口中國'!$A$1:$K$44</definedName>
    <definedName name="_xlnm.Print_Area" localSheetId="1">'1-12月台灣出口中國 '!$A$1:$K$44</definedName>
    <definedName name="_xlnm.Print_Area" localSheetId="3">'11月台灣--中國 '!$A$1:$J$44</definedName>
    <definedName name="_xlnm.Print_Area" localSheetId="0">'12月台灣--中國'!$A$1:$J$44</definedName>
    <definedName name="_xlnm.Print_Area" localSheetId="31">'1-2月台灣出口中國'!$A$1:$K$44</definedName>
    <definedName name="_xlnm.Print_Area" localSheetId="28">'1-3月台灣出口中國'!$A$1:$K$44</definedName>
    <definedName name="_xlnm.Print_Area" localSheetId="25">'1-4月台灣出口中國'!$A$1:$K$44</definedName>
    <definedName name="_xlnm.Print_Area" localSheetId="22">'1-5月台灣出口中國'!$A$1:$K$44</definedName>
    <definedName name="_xlnm.Print_Area" localSheetId="19">'1-6月台灣出口中國'!$A$1:$K$44</definedName>
    <definedName name="_xlnm.Print_Area" localSheetId="16">'1-7月台灣出口中國'!$A$1:$K$44</definedName>
    <definedName name="_xlnm.Print_Area" localSheetId="13">'1-8月台灣出口中國'!$A$1:$K$44</definedName>
    <definedName name="_xlnm.Print_Area" localSheetId="10">'1-9月台灣出口中國'!$A$1:$K$44</definedName>
    <definedName name="_xlnm.Print_Area" localSheetId="33">'1月台灣--中國'!$A$1:$J$44</definedName>
    <definedName name="_xlnm.Print_Area" localSheetId="34">'1月台灣出口中國'!$A$1:$K$44</definedName>
    <definedName name="_xlnm.Print_Area" localSheetId="30">'2月台灣--中國 '!$A$1:$J$44</definedName>
    <definedName name="_xlnm.Print_Area" localSheetId="27">'3月台灣--中國'!$A$1:$J$44</definedName>
    <definedName name="_xlnm.Print_Area" localSheetId="24">'4月台灣--中國'!$A$1:$J$44</definedName>
    <definedName name="_xlnm.Print_Area" localSheetId="21">'5月台灣--中國'!$A$1:$J$44</definedName>
    <definedName name="_xlnm.Print_Area" localSheetId="18">'6月台灣--中國 '!$A$1:$J$44</definedName>
    <definedName name="_xlnm.Print_Area" localSheetId="15">'7月台灣--中國'!$A$1:$J$44</definedName>
    <definedName name="_xlnm.Print_Area" localSheetId="12">'8月台灣--中國'!$A$1:$J$44</definedName>
    <definedName name="_xlnm.Print_Area" localSheetId="9">'9月台灣--中國'!$A$1:$J$44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70" l="1"/>
  <c r="F42" i="70"/>
  <c r="H42" i="70" s="1"/>
  <c r="D42" i="70"/>
  <c r="C42" i="70"/>
  <c r="H41" i="70"/>
  <c r="E41" i="70"/>
  <c r="H40" i="70"/>
  <c r="E40" i="70"/>
  <c r="H39" i="70"/>
  <c r="E39" i="70"/>
  <c r="H38" i="70"/>
  <c r="E38" i="70"/>
  <c r="H37" i="70"/>
  <c r="E37" i="70"/>
  <c r="H36" i="70"/>
  <c r="E36" i="70"/>
  <c r="H35" i="70"/>
  <c r="E35" i="70"/>
  <c r="H34" i="70"/>
  <c r="E34" i="70"/>
  <c r="H33" i="70"/>
  <c r="E33" i="70"/>
  <c r="H32" i="70"/>
  <c r="E32" i="70"/>
  <c r="H31" i="70"/>
  <c r="E31" i="70"/>
  <c r="H30" i="70"/>
  <c r="E30" i="70"/>
  <c r="H29" i="70"/>
  <c r="E29" i="70"/>
  <c r="H28" i="70"/>
  <c r="E28" i="70"/>
  <c r="H27" i="70"/>
  <c r="E27" i="70"/>
  <c r="H26" i="70"/>
  <c r="E26" i="70"/>
  <c r="H25" i="70"/>
  <c r="E25" i="70"/>
  <c r="H24" i="70"/>
  <c r="E24" i="70"/>
  <c r="H23" i="70"/>
  <c r="E23" i="70"/>
  <c r="H22" i="70"/>
  <c r="E22" i="70"/>
  <c r="H21" i="70"/>
  <c r="E21" i="70"/>
  <c r="H20" i="70"/>
  <c r="E20" i="70"/>
  <c r="J13" i="70"/>
  <c r="I13" i="70"/>
  <c r="K13" i="70" s="1"/>
  <c r="H13" i="70"/>
  <c r="E13" i="70"/>
  <c r="G11" i="70"/>
  <c r="F11" i="70"/>
  <c r="D11" i="70"/>
  <c r="D14" i="70" s="1"/>
  <c r="C11" i="70"/>
  <c r="C14" i="70" s="1"/>
  <c r="J10" i="70"/>
  <c r="I10" i="70"/>
  <c r="H10" i="70"/>
  <c r="E10" i="70"/>
  <c r="J9" i="70"/>
  <c r="I9" i="70"/>
  <c r="K9" i="70" s="1"/>
  <c r="H9" i="70"/>
  <c r="E9" i="70"/>
  <c r="J8" i="70"/>
  <c r="I8" i="70"/>
  <c r="H8" i="70"/>
  <c r="E8" i="70"/>
  <c r="J7" i="70"/>
  <c r="I7" i="70"/>
  <c r="H7" i="70"/>
  <c r="E7" i="70"/>
  <c r="J6" i="70"/>
  <c r="I6" i="70"/>
  <c r="H6" i="70"/>
  <c r="E6" i="70"/>
  <c r="J5" i="70"/>
  <c r="I5" i="70"/>
  <c r="H5" i="70"/>
  <c r="E5" i="70"/>
  <c r="G42" i="69"/>
  <c r="F42" i="69"/>
  <c r="H42" i="69" s="1"/>
  <c r="D42" i="69"/>
  <c r="C42" i="69"/>
  <c r="E42" i="69" s="1"/>
  <c r="H41" i="69"/>
  <c r="E41" i="69"/>
  <c r="H40" i="69"/>
  <c r="E40" i="69"/>
  <c r="H39" i="69"/>
  <c r="E39" i="69"/>
  <c r="H38" i="69"/>
  <c r="E38" i="69"/>
  <c r="H37" i="69"/>
  <c r="E37" i="69"/>
  <c r="H36" i="69"/>
  <c r="E36" i="69"/>
  <c r="H35" i="69"/>
  <c r="E35" i="69"/>
  <c r="H34" i="69"/>
  <c r="E34" i="69"/>
  <c r="H33" i="69"/>
  <c r="E33" i="69"/>
  <c r="H32" i="69"/>
  <c r="E32" i="69"/>
  <c r="H31" i="69"/>
  <c r="E31" i="69"/>
  <c r="H30" i="69"/>
  <c r="E30" i="69"/>
  <c r="H29" i="69"/>
  <c r="E29" i="69"/>
  <c r="H28" i="69"/>
  <c r="E28" i="69"/>
  <c r="H27" i="69"/>
  <c r="E27" i="69"/>
  <c r="H26" i="69"/>
  <c r="E26" i="69"/>
  <c r="H25" i="69"/>
  <c r="E25" i="69"/>
  <c r="H24" i="69"/>
  <c r="E24" i="69"/>
  <c r="H23" i="69"/>
  <c r="E23" i="69"/>
  <c r="H22" i="69"/>
  <c r="E22" i="69"/>
  <c r="H21" i="69"/>
  <c r="E21" i="69"/>
  <c r="H20" i="69"/>
  <c r="E20" i="69"/>
  <c r="J13" i="69"/>
  <c r="I13" i="69"/>
  <c r="H13" i="69"/>
  <c r="E13" i="69"/>
  <c r="G11" i="69"/>
  <c r="G14" i="69" s="1"/>
  <c r="F11" i="69"/>
  <c r="F14" i="69" s="1"/>
  <c r="D11" i="69"/>
  <c r="D14" i="69" s="1"/>
  <c r="C11" i="69"/>
  <c r="C14" i="69" s="1"/>
  <c r="E14" i="69" s="1"/>
  <c r="J10" i="69"/>
  <c r="I10" i="69"/>
  <c r="H10" i="69"/>
  <c r="E10" i="69"/>
  <c r="J9" i="69"/>
  <c r="I9" i="69"/>
  <c r="H9" i="69"/>
  <c r="E9" i="69"/>
  <c r="J8" i="69"/>
  <c r="I8" i="69"/>
  <c r="H8" i="69"/>
  <c r="E8" i="69"/>
  <c r="J7" i="69"/>
  <c r="I7" i="69"/>
  <c r="H7" i="69"/>
  <c r="E7" i="69"/>
  <c r="J6" i="69"/>
  <c r="I6" i="69"/>
  <c r="H6" i="69"/>
  <c r="E6" i="69"/>
  <c r="J5" i="69"/>
  <c r="I5" i="69"/>
  <c r="H5" i="69"/>
  <c r="E5" i="69"/>
  <c r="G42" i="68"/>
  <c r="H42" i="68" s="1"/>
  <c r="F42" i="68"/>
  <c r="D42" i="68"/>
  <c r="C42" i="68"/>
  <c r="H41" i="68"/>
  <c r="E41" i="68"/>
  <c r="H40" i="68"/>
  <c r="E40" i="68"/>
  <c r="H39" i="68"/>
  <c r="E39" i="68"/>
  <c r="H38" i="68"/>
  <c r="E38" i="68"/>
  <c r="H37" i="68"/>
  <c r="E37" i="68"/>
  <c r="H36" i="68"/>
  <c r="E36" i="68"/>
  <c r="H35" i="68"/>
  <c r="E35" i="68"/>
  <c r="H34" i="68"/>
  <c r="E34" i="68"/>
  <c r="H33" i="68"/>
  <c r="E33" i="68"/>
  <c r="H32" i="68"/>
  <c r="E32" i="68"/>
  <c r="H31" i="68"/>
  <c r="E31" i="68"/>
  <c r="H30" i="68"/>
  <c r="E30" i="68"/>
  <c r="H29" i="68"/>
  <c r="E29" i="68"/>
  <c r="H28" i="68"/>
  <c r="E28" i="68"/>
  <c r="H27" i="68"/>
  <c r="E27" i="68"/>
  <c r="H26" i="68"/>
  <c r="E26" i="68"/>
  <c r="H25" i="68"/>
  <c r="E25" i="68"/>
  <c r="H24" i="68"/>
  <c r="E24" i="68"/>
  <c r="H23" i="68"/>
  <c r="E23" i="68"/>
  <c r="H22" i="68"/>
  <c r="E22" i="68"/>
  <c r="H21" i="68"/>
  <c r="E21" i="68"/>
  <c r="H20" i="68"/>
  <c r="E20" i="68"/>
  <c r="J13" i="68"/>
  <c r="I13" i="68"/>
  <c r="H13" i="68"/>
  <c r="E13" i="68"/>
  <c r="G11" i="68"/>
  <c r="J11" i="68" s="1"/>
  <c r="F11" i="68"/>
  <c r="H11" i="68" s="1"/>
  <c r="D11" i="68"/>
  <c r="D14" i="68" s="1"/>
  <c r="C11" i="68"/>
  <c r="C14" i="68" s="1"/>
  <c r="J10" i="68"/>
  <c r="I10" i="68"/>
  <c r="H10" i="68"/>
  <c r="E10" i="68"/>
  <c r="J9" i="68"/>
  <c r="I9" i="68"/>
  <c r="H9" i="68"/>
  <c r="E9" i="68"/>
  <c r="J8" i="68"/>
  <c r="I8" i="68"/>
  <c r="H8" i="68"/>
  <c r="E8" i="68"/>
  <c r="J7" i="68"/>
  <c r="I7" i="68"/>
  <c r="H7" i="68"/>
  <c r="E7" i="68"/>
  <c r="J6" i="68"/>
  <c r="I6" i="68"/>
  <c r="H6" i="68"/>
  <c r="E6" i="68"/>
  <c r="J5" i="68"/>
  <c r="I5" i="68"/>
  <c r="H5" i="68"/>
  <c r="E5" i="68"/>
  <c r="G11" i="66"/>
  <c r="G14" i="66" s="1"/>
  <c r="F11" i="66"/>
  <c r="F14" i="66" s="1"/>
  <c r="D11" i="66"/>
  <c r="D14" i="66" s="1"/>
  <c r="C11" i="66"/>
  <c r="C14" i="66" s="1"/>
  <c r="G14" i="65"/>
  <c r="G11" i="65"/>
  <c r="F11" i="65"/>
  <c r="F14" i="65" s="1"/>
  <c r="D11" i="65"/>
  <c r="D14" i="65" s="1"/>
  <c r="C11" i="65"/>
  <c r="C14" i="65" s="1"/>
  <c r="G42" i="65"/>
  <c r="F42" i="65"/>
  <c r="D42" i="65"/>
  <c r="C42" i="65"/>
  <c r="E42" i="70" l="1"/>
  <c r="E42" i="68"/>
  <c r="E11" i="68"/>
  <c r="K6" i="70"/>
  <c r="K8" i="70"/>
  <c r="K7" i="70"/>
  <c r="K10" i="70"/>
  <c r="K5" i="70"/>
  <c r="I11" i="70"/>
  <c r="E14" i="70"/>
  <c r="E11" i="70"/>
  <c r="J11" i="70"/>
  <c r="K13" i="69"/>
  <c r="K5" i="69"/>
  <c r="K8" i="69"/>
  <c r="K7" i="69"/>
  <c r="K10" i="69"/>
  <c r="K6" i="69"/>
  <c r="K9" i="69"/>
  <c r="E14" i="68"/>
  <c r="H11" i="70"/>
  <c r="F14" i="70"/>
  <c r="G14" i="70"/>
  <c r="J14" i="70" s="1"/>
  <c r="I14" i="69"/>
  <c r="J14" i="69"/>
  <c r="H11" i="69"/>
  <c r="I11" i="69"/>
  <c r="H14" i="69"/>
  <c r="E11" i="69"/>
  <c r="J11" i="69"/>
  <c r="G14" i="68"/>
  <c r="J14" i="68" s="1"/>
  <c r="I11" i="68"/>
  <c r="F14" i="68"/>
  <c r="G42" i="67"/>
  <c r="F42" i="67"/>
  <c r="H42" i="67" s="1"/>
  <c r="D42" i="67"/>
  <c r="C42" i="67"/>
  <c r="H41" i="67"/>
  <c r="E41" i="67"/>
  <c r="H40" i="67"/>
  <c r="E40" i="67"/>
  <c r="H39" i="67"/>
  <c r="E39" i="67"/>
  <c r="H38" i="67"/>
  <c r="E38" i="67"/>
  <c r="H37" i="67"/>
  <c r="E37" i="67"/>
  <c r="H36" i="67"/>
  <c r="E36" i="67"/>
  <c r="H35" i="67"/>
  <c r="E35" i="67"/>
  <c r="H34" i="67"/>
  <c r="E34" i="67"/>
  <c r="H33" i="67"/>
  <c r="E33" i="67"/>
  <c r="H32" i="67"/>
  <c r="E32" i="67"/>
  <c r="H31" i="67"/>
  <c r="E31" i="67"/>
  <c r="H30" i="67"/>
  <c r="E30" i="67"/>
  <c r="H29" i="67"/>
  <c r="E29" i="67"/>
  <c r="H28" i="67"/>
  <c r="E28" i="67"/>
  <c r="H27" i="67"/>
  <c r="E27" i="67"/>
  <c r="H26" i="67"/>
  <c r="E26" i="67"/>
  <c r="H25" i="67"/>
  <c r="E25" i="67"/>
  <c r="H24" i="67"/>
  <c r="E24" i="67"/>
  <c r="H23" i="67"/>
  <c r="E23" i="67"/>
  <c r="H22" i="67"/>
  <c r="E22" i="67"/>
  <c r="H21" i="67"/>
  <c r="E21" i="67"/>
  <c r="H20" i="67"/>
  <c r="E20" i="67"/>
  <c r="J13" i="67"/>
  <c r="I13" i="67"/>
  <c r="H13" i="67"/>
  <c r="E13" i="67"/>
  <c r="G11" i="67"/>
  <c r="F11" i="67"/>
  <c r="F14" i="67" s="1"/>
  <c r="D11" i="67"/>
  <c r="D14" i="67" s="1"/>
  <c r="C11" i="67"/>
  <c r="I11" i="67" s="1"/>
  <c r="J10" i="67"/>
  <c r="I10" i="67"/>
  <c r="H10" i="67"/>
  <c r="E10" i="67"/>
  <c r="J9" i="67"/>
  <c r="I9" i="67"/>
  <c r="H9" i="67"/>
  <c r="E9" i="67"/>
  <c r="J8" i="67"/>
  <c r="I8" i="67"/>
  <c r="H8" i="67"/>
  <c r="E8" i="67"/>
  <c r="J7" i="67"/>
  <c r="I7" i="67"/>
  <c r="H7" i="67"/>
  <c r="E7" i="67"/>
  <c r="J6" i="67"/>
  <c r="I6" i="67"/>
  <c r="H6" i="67"/>
  <c r="E6" i="67"/>
  <c r="J5" i="67"/>
  <c r="I5" i="67"/>
  <c r="K5" i="67" s="1"/>
  <c r="H5" i="67"/>
  <c r="E5" i="67"/>
  <c r="G42" i="66"/>
  <c r="F42" i="66"/>
  <c r="H42" i="66" s="1"/>
  <c r="D42" i="66"/>
  <c r="C42" i="66"/>
  <c r="H41" i="66"/>
  <c r="E41" i="66"/>
  <c r="H40" i="66"/>
  <c r="E40" i="66"/>
  <c r="H39" i="66"/>
  <c r="E39" i="66"/>
  <c r="H38" i="66"/>
  <c r="E38" i="66"/>
  <c r="H37" i="66"/>
  <c r="E37" i="66"/>
  <c r="H36" i="66"/>
  <c r="E36" i="66"/>
  <c r="H35" i="66"/>
  <c r="E35" i="66"/>
  <c r="H34" i="66"/>
  <c r="E34" i="66"/>
  <c r="H33" i="66"/>
  <c r="E33" i="66"/>
  <c r="H32" i="66"/>
  <c r="E32" i="66"/>
  <c r="H31" i="66"/>
  <c r="E31" i="66"/>
  <c r="H30" i="66"/>
  <c r="E30" i="66"/>
  <c r="H29" i="66"/>
  <c r="E29" i="66"/>
  <c r="H28" i="66"/>
  <c r="E28" i="66"/>
  <c r="H27" i="66"/>
  <c r="E27" i="66"/>
  <c r="H26" i="66"/>
  <c r="E26" i="66"/>
  <c r="H25" i="66"/>
  <c r="E25" i="66"/>
  <c r="H24" i="66"/>
  <c r="E24" i="66"/>
  <c r="H23" i="66"/>
  <c r="E23" i="66"/>
  <c r="H22" i="66"/>
  <c r="E22" i="66"/>
  <c r="H21" i="66"/>
  <c r="E21" i="66"/>
  <c r="H20" i="66"/>
  <c r="E20" i="66"/>
  <c r="J13" i="66"/>
  <c r="I13" i="66"/>
  <c r="H13" i="66"/>
  <c r="E13" i="66"/>
  <c r="J11" i="66"/>
  <c r="I11" i="66"/>
  <c r="J10" i="66"/>
  <c r="I10" i="66"/>
  <c r="H10" i="66"/>
  <c r="E10" i="66"/>
  <c r="J9" i="66"/>
  <c r="I9" i="66"/>
  <c r="H9" i="66"/>
  <c r="E9" i="66"/>
  <c r="J8" i="66"/>
  <c r="I8" i="66"/>
  <c r="H8" i="66"/>
  <c r="E8" i="66"/>
  <c r="J7" i="66"/>
  <c r="I7" i="66"/>
  <c r="H7" i="66"/>
  <c r="E7" i="66"/>
  <c r="J6" i="66"/>
  <c r="I6" i="66"/>
  <c r="H6" i="66"/>
  <c r="E6" i="66"/>
  <c r="J5" i="66"/>
  <c r="I5" i="66"/>
  <c r="H5" i="66"/>
  <c r="E5" i="66"/>
  <c r="H42" i="65"/>
  <c r="E42" i="65"/>
  <c r="H41" i="65"/>
  <c r="E41" i="65"/>
  <c r="H40" i="65"/>
  <c r="E40" i="65"/>
  <c r="H39" i="65"/>
  <c r="E39" i="65"/>
  <c r="H38" i="65"/>
  <c r="E38" i="65"/>
  <c r="H37" i="65"/>
  <c r="E37" i="65"/>
  <c r="H36" i="65"/>
  <c r="E36" i="65"/>
  <c r="H35" i="65"/>
  <c r="E35" i="65"/>
  <c r="H34" i="65"/>
  <c r="E34" i="65"/>
  <c r="H33" i="65"/>
  <c r="E33" i="65"/>
  <c r="H32" i="65"/>
  <c r="E32" i="65"/>
  <c r="H31" i="65"/>
  <c r="E31" i="65"/>
  <c r="H30" i="65"/>
  <c r="E30" i="65"/>
  <c r="H29" i="65"/>
  <c r="E29" i="65"/>
  <c r="H28" i="65"/>
  <c r="E28" i="65"/>
  <c r="H27" i="65"/>
  <c r="E27" i="65"/>
  <c r="H26" i="65"/>
  <c r="E26" i="65"/>
  <c r="H25" i="65"/>
  <c r="E25" i="65"/>
  <c r="H24" i="65"/>
  <c r="E24" i="65"/>
  <c r="H23" i="65"/>
  <c r="E23" i="65"/>
  <c r="H22" i="65"/>
  <c r="E22" i="65"/>
  <c r="H21" i="65"/>
  <c r="E21" i="65"/>
  <c r="H20" i="65"/>
  <c r="E20" i="65"/>
  <c r="J13" i="65"/>
  <c r="I13" i="65"/>
  <c r="H13" i="65"/>
  <c r="E13" i="65"/>
  <c r="J11" i="65"/>
  <c r="E11" i="65"/>
  <c r="J10" i="65"/>
  <c r="I10" i="65"/>
  <c r="H10" i="65"/>
  <c r="E10" i="65"/>
  <c r="J9" i="65"/>
  <c r="I9" i="65"/>
  <c r="H9" i="65"/>
  <c r="E9" i="65"/>
  <c r="J8" i="65"/>
  <c r="I8" i="65"/>
  <c r="H8" i="65"/>
  <c r="E8" i="65"/>
  <c r="J7" i="65"/>
  <c r="I7" i="65"/>
  <c r="H7" i="65"/>
  <c r="E7" i="65"/>
  <c r="J6" i="65"/>
  <c r="I6" i="65"/>
  <c r="H6" i="65"/>
  <c r="E6" i="65"/>
  <c r="J5" i="65"/>
  <c r="I5" i="65"/>
  <c r="H5" i="65"/>
  <c r="E5" i="65"/>
  <c r="G42" i="62"/>
  <c r="F42" i="62"/>
  <c r="D42" i="62"/>
  <c r="C42" i="62"/>
  <c r="D14" i="62"/>
  <c r="C14" i="62"/>
  <c r="G11" i="62"/>
  <c r="G14" i="62" s="1"/>
  <c r="F11" i="62"/>
  <c r="F14" i="62" s="1"/>
  <c r="D11" i="62"/>
  <c r="C11" i="62"/>
  <c r="C11" i="63"/>
  <c r="C14" i="63" s="1"/>
  <c r="D11" i="63"/>
  <c r="D14" i="63" s="1"/>
  <c r="F11" i="63"/>
  <c r="F14" i="63" s="1"/>
  <c r="G11" i="63"/>
  <c r="G14" i="63" s="1"/>
  <c r="G11" i="64"/>
  <c r="F11" i="64"/>
  <c r="D11" i="64"/>
  <c r="D14" i="64" s="1"/>
  <c r="C11" i="64"/>
  <c r="C14" i="64" s="1"/>
  <c r="G42" i="63"/>
  <c r="F42" i="63"/>
  <c r="D42" i="63"/>
  <c r="C42" i="63"/>
  <c r="G14" i="64"/>
  <c r="F14" i="64"/>
  <c r="G42" i="64"/>
  <c r="F42" i="64"/>
  <c r="D42" i="64"/>
  <c r="C42" i="64"/>
  <c r="K11" i="70" l="1"/>
  <c r="I14" i="70"/>
  <c r="K14" i="70" s="1"/>
  <c r="H14" i="70"/>
  <c r="K11" i="69"/>
  <c r="K14" i="69"/>
  <c r="I14" i="68"/>
  <c r="H14" i="68"/>
  <c r="K13" i="67"/>
  <c r="K10" i="66"/>
  <c r="H11" i="67"/>
  <c r="K13" i="66"/>
  <c r="K9" i="67"/>
  <c r="E42" i="67"/>
  <c r="K8" i="67"/>
  <c r="G14" i="67"/>
  <c r="H14" i="67" s="1"/>
  <c r="K7" i="67"/>
  <c r="K6" i="67"/>
  <c r="K10" i="67"/>
  <c r="E42" i="66"/>
  <c r="K8" i="66"/>
  <c r="K6" i="66"/>
  <c r="K5" i="66"/>
  <c r="K9" i="66"/>
  <c r="K7" i="66"/>
  <c r="J11" i="67"/>
  <c r="K11" i="67" s="1"/>
  <c r="E11" i="67"/>
  <c r="C14" i="67"/>
  <c r="E14" i="67" s="1"/>
  <c r="K11" i="66"/>
  <c r="H14" i="66"/>
  <c r="I14" i="66"/>
  <c r="E11" i="66"/>
  <c r="J14" i="66"/>
  <c r="H11" i="66"/>
  <c r="I14" i="65"/>
  <c r="H14" i="65"/>
  <c r="H11" i="65"/>
  <c r="I11" i="65"/>
  <c r="E14" i="65"/>
  <c r="H42" i="64"/>
  <c r="E42" i="64"/>
  <c r="H41" i="64"/>
  <c r="E41" i="64"/>
  <c r="H40" i="64"/>
  <c r="E40" i="64"/>
  <c r="H39" i="64"/>
  <c r="E39" i="64"/>
  <c r="H38" i="64"/>
  <c r="E38" i="64"/>
  <c r="H37" i="64"/>
  <c r="E37" i="64"/>
  <c r="H36" i="64"/>
  <c r="E36" i="64"/>
  <c r="H35" i="64"/>
  <c r="E35" i="64"/>
  <c r="H34" i="64"/>
  <c r="E34" i="64"/>
  <c r="H33" i="64"/>
  <c r="E33" i="64"/>
  <c r="H32" i="64"/>
  <c r="E32" i="64"/>
  <c r="H31" i="64"/>
  <c r="E31" i="64"/>
  <c r="H30" i="64"/>
  <c r="E30" i="64"/>
  <c r="H29" i="64"/>
  <c r="E29" i="64"/>
  <c r="H28" i="64"/>
  <c r="E28" i="64"/>
  <c r="H27" i="64"/>
  <c r="E27" i="64"/>
  <c r="H26" i="64"/>
  <c r="E26" i="64"/>
  <c r="H25" i="64"/>
  <c r="E25" i="64"/>
  <c r="H24" i="64"/>
  <c r="E24" i="64"/>
  <c r="H23" i="64"/>
  <c r="E23" i="64"/>
  <c r="H22" i="64"/>
  <c r="E22" i="64"/>
  <c r="H21" i="64"/>
  <c r="E21" i="64"/>
  <c r="H20" i="64"/>
  <c r="E20" i="64"/>
  <c r="J13" i="64"/>
  <c r="I13" i="64"/>
  <c r="K13" i="64" s="1"/>
  <c r="H13" i="64"/>
  <c r="E13" i="64"/>
  <c r="H11" i="64"/>
  <c r="I11" i="64"/>
  <c r="J10" i="64"/>
  <c r="I10" i="64"/>
  <c r="K10" i="64" s="1"/>
  <c r="H10" i="64"/>
  <c r="E10" i="64"/>
  <c r="J9" i="64"/>
  <c r="I9" i="64"/>
  <c r="H9" i="64"/>
  <c r="E9" i="64"/>
  <c r="J8" i="64"/>
  <c r="I8" i="64"/>
  <c r="K8" i="64" s="1"/>
  <c r="H8" i="64"/>
  <c r="E8" i="64"/>
  <c r="J7" i="64"/>
  <c r="I7" i="64"/>
  <c r="H7" i="64"/>
  <c r="E7" i="64"/>
  <c r="J6" i="64"/>
  <c r="I6" i="64"/>
  <c r="H6" i="64"/>
  <c r="E6" i="64"/>
  <c r="J5" i="64"/>
  <c r="I5" i="64"/>
  <c r="H5" i="64"/>
  <c r="E5" i="64"/>
  <c r="H42" i="63"/>
  <c r="E42" i="63"/>
  <c r="H41" i="63"/>
  <c r="E41" i="63"/>
  <c r="H40" i="63"/>
  <c r="E40" i="63"/>
  <c r="H39" i="63"/>
  <c r="E39" i="63"/>
  <c r="H38" i="63"/>
  <c r="E38" i="63"/>
  <c r="H37" i="63"/>
  <c r="E37" i="63"/>
  <c r="H36" i="63"/>
  <c r="E36" i="63"/>
  <c r="H35" i="63"/>
  <c r="E35" i="63"/>
  <c r="H34" i="63"/>
  <c r="E34" i="63"/>
  <c r="H33" i="63"/>
  <c r="E33" i="63"/>
  <c r="H32" i="63"/>
  <c r="E32" i="63"/>
  <c r="H31" i="63"/>
  <c r="E31" i="63"/>
  <c r="H30" i="63"/>
  <c r="E30" i="63"/>
  <c r="H29" i="63"/>
  <c r="E29" i="63"/>
  <c r="H28" i="63"/>
  <c r="E28" i="63"/>
  <c r="H27" i="63"/>
  <c r="E27" i="63"/>
  <c r="H26" i="63"/>
  <c r="E26" i="63"/>
  <c r="H25" i="63"/>
  <c r="E25" i="63"/>
  <c r="H24" i="63"/>
  <c r="E24" i="63"/>
  <c r="H23" i="63"/>
  <c r="E23" i="63"/>
  <c r="H22" i="63"/>
  <c r="E22" i="63"/>
  <c r="H21" i="63"/>
  <c r="E21" i="63"/>
  <c r="H20" i="63"/>
  <c r="E20" i="63"/>
  <c r="J14" i="63"/>
  <c r="J13" i="63"/>
  <c r="I13" i="63"/>
  <c r="H13" i="63"/>
  <c r="E13" i="63"/>
  <c r="J11" i="63"/>
  <c r="I11" i="63"/>
  <c r="H11" i="63"/>
  <c r="E11" i="63"/>
  <c r="J10" i="63"/>
  <c r="K10" i="63" s="1"/>
  <c r="I10" i="63"/>
  <c r="H10" i="63"/>
  <c r="E10" i="63"/>
  <c r="J9" i="63"/>
  <c r="I9" i="63"/>
  <c r="H9" i="63"/>
  <c r="E9" i="63"/>
  <c r="J8" i="63"/>
  <c r="I8" i="63"/>
  <c r="H8" i="63"/>
  <c r="E8" i="63"/>
  <c r="J7" i="63"/>
  <c r="K7" i="63" s="1"/>
  <c r="I7" i="63"/>
  <c r="H7" i="63"/>
  <c r="E7" i="63"/>
  <c r="J6" i="63"/>
  <c r="I6" i="63"/>
  <c r="H6" i="63"/>
  <c r="E6" i="63"/>
  <c r="J5" i="63"/>
  <c r="I5" i="63"/>
  <c r="H5" i="63"/>
  <c r="E5" i="63"/>
  <c r="H42" i="62"/>
  <c r="E42" i="62"/>
  <c r="H41" i="62"/>
  <c r="E41" i="62"/>
  <c r="H40" i="62"/>
  <c r="E40" i="62"/>
  <c r="H39" i="62"/>
  <c r="E39" i="62"/>
  <c r="H38" i="62"/>
  <c r="E38" i="62"/>
  <c r="H37" i="62"/>
  <c r="E37" i="62"/>
  <c r="H36" i="62"/>
  <c r="E36" i="62"/>
  <c r="H35" i="62"/>
  <c r="E35" i="62"/>
  <c r="H34" i="62"/>
  <c r="E34" i="62"/>
  <c r="H33" i="62"/>
  <c r="E33" i="62"/>
  <c r="H32" i="62"/>
  <c r="E32" i="62"/>
  <c r="H31" i="62"/>
  <c r="E31" i="62"/>
  <c r="H30" i="62"/>
  <c r="E30" i="62"/>
  <c r="H29" i="62"/>
  <c r="E29" i="62"/>
  <c r="H28" i="62"/>
  <c r="E28" i="62"/>
  <c r="H27" i="62"/>
  <c r="E27" i="62"/>
  <c r="H26" i="62"/>
  <c r="E26" i="62"/>
  <c r="H25" i="62"/>
  <c r="E25" i="62"/>
  <c r="H24" i="62"/>
  <c r="E24" i="62"/>
  <c r="H23" i="62"/>
  <c r="E23" i="62"/>
  <c r="H22" i="62"/>
  <c r="E22" i="62"/>
  <c r="H21" i="62"/>
  <c r="E21" i="62"/>
  <c r="H20" i="62"/>
  <c r="E20" i="62"/>
  <c r="J13" i="62"/>
  <c r="I13" i="62"/>
  <c r="H13" i="62"/>
  <c r="E13" i="62"/>
  <c r="I11" i="62"/>
  <c r="J11" i="62"/>
  <c r="E11" i="62"/>
  <c r="J10" i="62"/>
  <c r="I10" i="62"/>
  <c r="H10" i="62"/>
  <c r="E10" i="62"/>
  <c r="J9" i="62"/>
  <c r="I9" i="62"/>
  <c r="H9" i="62"/>
  <c r="E9" i="62"/>
  <c r="J8" i="62"/>
  <c r="I8" i="62"/>
  <c r="H8" i="62"/>
  <c r="E8" i="62"/>
  <c r="J7" i="62"/>
  <c r="I7" i="62"/>
  <c r="H7" i="62"/>
  <c r="E7" i="62"/>
  <c r="J6" i="62"/>
  <c r="I6" i="62"/>
  <c r="H6" i="62"/>
  <c r="E6" i="62"/>
  <c r="J5" i="62"/>
  <c r="I5" i="62"/>
  <c r="H5" i="62"/>
  <c r="E5" i="62"/>
  <c r="G42" i="61"/>
  <c r="F42" i="61"/>
  <c r="H42" i="61" s="1"/>
  <c r="D42" i="61"/>
  <c r="C42" i="61"/>
  <c r="E42" i="61" s="1"/>
  <c r="H41" i="61"/>
  <c r="E41" i="61"/>
  <c r="H40" i="61"/>
  <c r="E40" i="61"/>
  <c r="H39" i="61"/>
  <c r="E39" i="61"/>
  <c r="H38" i="61"/>
  <c r="E38" i="61"/>
  <c r="H37" i="61"/>
  <c r="E37" i="61"/>
  <c r="H36" i="61"/>
  <c r="E36" i="61"/>
  <c r="H35" i="61"/>
  <c r="E35" i="61"/>
  <c r="H34" i="61"/>
  <c r="E34" i="61"/>
  <c r="H33" i="61"/>
  <c r="E33" i="61"/>
  <c r="H32" i="61"/>
  <c r="E32" i="61"/>
  <c r="H31" i="61"/>
  <c r="E31" i="61"/>
  <c r="H30" i="61"/>
  <c r="E30" i="61"/>
  <c r="H29" i="61"/>
  <c r="E29" i="61"/>
  <c r="H28" i="61"/>
  <c r="E28" i="61"/>
  <c r="H27" i="61"/>
  <c r="E27" i="61"/>
  <c r="H26" i="61"/>
  <c r="E26" i="61"/>
  <c r="H25" i="61"/>
  <c r="E25" i="61"/>
  <c r="H24" i="61"/>
  <c r="E24" i="61"/>
  <c r="H23" i="61"/>
  <c r="E23" i="61"/>
  <c r="H22" i="61"/>
  <c r="E22" i="61"/>
  <c r="H21" i="61"/>
  <c r="E21" i="61"/>
  <c r="H20" i="61"/>
  <c r="E20" i="61"/>
  <c r="J13" i="61"/>
  <c r="I13" i="61"/>
  <c r="K13" i="61" s="1"/>
  <c r="H13" i="61"/>
  <c r="E13" i="61"/>
  <c r="G11" i="61"/>
  <c r="G14" i="61" s="1"/>
  <c r="F11" i="61"/>
  <c r="D11" i="61"/>
  <c r="D14" i="61" s="1"/>
  <c r="C11" i="61"/>
  <c r="C14" i="61" s="1"/>
  <c r="J10" i="61"/>
  <c r="I10" i="61"/>
  <c r="K10" i="61" s="1"/>
  <c r="H10" i="61"/>
  <c r="E10" i="61"/>
  <c r="J9" i="61"/>
  <c r="I9" i="61"/>
  <c r="H9" i="61"/>
  <c r="E9" i="61"/>
  <c r="J8" i="61"/>
  <c r="I8" i="61"/>
  <c r="H8" i="61"/>
  <c r="E8" i="61"/>
  <c r="J7" i="61"/>
  <c r="I7" i="61"/>
  <c r="H7" i="61"/>
  <c r="E7" i="61"/>
  <c r="J6" i="61"/>
  <c r="I6" i="61"/>
  <c r="H6" i="61"/>
  <c r="E6" i="61"/>
  <c r="J5" i="61"/>
  <c r="I5" i="61"/>
  <c r="H5" i="61"/>
  <c r="E5" i="61"/>
  <c r="G42" i="60"/>
  <c r="F42" i="60"/>
  <c r="H42" i="60" s="1"/>
  <c r="D42" i="60"/>
  <c r="C42" i="60"/>
  <c r="H41" i="60"/>
  <c r="E41" i="60"/>
  <c r="H40" i="60"/>
  <c r="E40" i="60"/>
  <c r="H39" i="60"/>
  <c r="E39" i="60"/>
  <c r="H38" i="60"/>
  <c r="E38" i="60"/>
  <c r="H37" i="60"/>
  <c r="E37" i="60"/>
  <c r="H36" i="60"/>
  <c r="E36" i="60"/>
  <c r="H35" i="60"/>
  <c r="E35" i="60"/>
  <c r="H34" i="60"/>
  <c r="E34" i="60"/>
  <c r="H33" i="60"/>
  <c r="E33" i="60"/>
  <c r="H32" i="60"/>
  <c r="E32" i="60"/>
  <c r="H31" i="60"/>
  <c r="E31" i="60"/>
  <c r="H30" i="60"/>
  <c r="E30" i="60"/>
  <c r="H29" i="60"/>
  <c r="E29" i="60"/>
  <c r="H28" i="60"/>
  <c r="E28" i="60"/>
  <c r="H27" i="60"/>
  <c r="E27" i="60"/>
  <c r="H26" i="60"/>
  <c r="E26" i="60"/>
  <c r="H25" i="60"/>
  <c r="E25" i="60"/>
  <c r="H24" i="60"/>
  <c r="E24" i="60"/>
  <c r="H23" i="60"/>
  <c r="E23" i="60"/>
  <c r="H22" i="60"/>
  <c r="E22" i="60"/>
  <c r="H21" i="60"/>
  <c r="E21" i="60"/>
  <c r="H20" i="60"/>
  <c r="E20" i="60"/>
  <c r="J14" i="60"/>
  <c r="J13" i="60"/>
  <c r="K13" i="60" s="1"/>
  <c r="I13" i="60"/>
  <c r="H13" i="60"/>
  <c r="E13" i="60"/>
  <c r="J11" i="60"/>
  <c r="F11" i="60"/>
  <c r="H11" i="60" s="1"/>
  <c r="C11" i="60"/>
  <c r="E11" i="60" s="1"/>
  <c r="J10" i="60"/>
  <c r="I10" i="60"/>
  <c r="H10" i="60"/>
  <c r="E10" i="60"/>
  <c r="J9" i="60"/>
  <c r="I9" i="60"/>
  <c r="K9" i="60" s="1"/>
  <c r="H9" i="60"/>
  <c r="E9" i="60"/>
  <c r="J8" i="60"/>
  <c r="I8" i="60"/>
  <c r="H8" i="60"/>
  <c r="E8" i="60"/>
  <c r="J7" i="60"/>
  <c r="I7" i="60"/>
  <c r="H7" i="60"/>
  <c r="E7" i="60"/>
  <c r="J6" i="60"/>
  <c r="I6" i="60"/>
  <c r="H6" i="60"/>
  <c r="E6" i="60"/>
  <c r="J5" i="60"/>
  <c r="I5" i="60"/>
  <c r="H5" i="60"/>
  <c r="E5" i="60"/>
  <c r="G42" i="59"/>
  <c r="F42" i="59"/>
  <c r="D42" i="59"/>
  <c r="C42" i="59"/>
  <c r="H41" i="59"/>
  <c r="E41" i="59"/>
  <c r="H40" i="59"/>
  <c r="E40" i="59"/>
  <c r="H39" i="59"/>
  <c r="E39" i="59"/>
  <c r="H38" i="59"/>
  <c r="E38" i="59"/>
  <c r="H37" i="59"/>
  <c r="E37" i="59"/>
  <c r="H36" i="59"/>
  <c r="E36" i="59"/>
  <c r="H35" i="59"/>
  <c r="E35" i="59"/>
  <c r="H34" i="59"/>
  <c r="E34" i="59"/>
  <c r="H33" i="59"/>
  <c r="E33" i="59"/>
  <c r="H32" i="59"/>
  <c r="E32" i="59"/>
  <c r="H31" i="59"/>
  <c r="E31" i="59"/>
  <c r="H30" i="59"/>
  <c r="E30" i="59"/>
  <c r="H29" i="59"/>
  <c r="E29" i="59"/>
  <c r="H28" i="59"/>
  <c r="E28" i="59"/>
  <c r="H27" i="59"/>
  <c r="E27" i="59"/>
  <c r="H26" i="59"/>
  <c r="E26" i="59"/>
  <c r="H25" i="59"/>
  <c r="E25" i="59"/>
  <c r="H24" i="59"/>
  <c r="E24" i="59"/>
  <c r="H23" i="59"/>
  <c r="E23" i="59"/>
  <c r="H22" i="59"/>
  <c r="E22" i="59"/>
  <c r="H21" i="59"/>
  <c r="E21" i="59"/>
  <c r="H20" i="59"/>
  <c r="E20" i="59"/>
  <c r="J13" i="59"/>
  <c r="I13" i="59"/>
  <c r="H13" i="59"/>
  <c r="E13" i="59"/>
  <c r="G11" i="59"/>
  <c r="G14" i="59" s="1"/>
  <c r="F11" i="59"/>
  <c r="F14" i="59" s="1"/>
  <c r="D11" i="59"/>
  <c r="C11" i="59"/>
  <c r="C14" i="59" s="1"/>
  <c r="J10" i="59"/>
  <c r="I10" i="59"/>
  <c r="H10" i="59"/>
  <c r="E10" i="59"/>
  <c r="J9" i="59"/>
  <c r="I9" i="59"/>
  <c r="H9" i="59"/>
  <c r="E9" i="59"/>
  <c r="J8" i="59"/>
  <c r="I8" i="59"/>
  <c r="H8" i="59"/>
  <c r="E8" i="59"/>
  <c r="J7" i="59"/>
  <c r="I7" i="59"/>
  <c r="H7" i="59"/>
  <c r="E7" i="59"/>
  <c r="J6" i="59"/>
  <c r="I6" i="59"/>
  <c r="H6" i="59"/>
  <c r="E6" i="59"/>
  <c r="J5" i="59"/>
  <c r="I5" i="59"/>
  <c r="H5" i="59"/>
  <c r="E5" i="59"/>
  <c r="G42" i="58"/>
  <c r="F42" i="58"/>
  <c r="H42" i="58" s="1"/>
  <c r="D42" i="58"/>
  <c r="C42" i="58"/>
  <c r="E42" i="58" s="1"/>
  <c r="G14" i="58"/>
  <c r="G11" i="58"/>
  <c r="D11" i="58"/>
  <c r="D14" i="58" s="1"/>
  <c r="F14" i="58"/>
  <c r="F11" i="58"/>
  <c r="C11" i="58"/>
  <c r="C14" i="58" s="1"/>
  <c r="G42" i="57"/>
  <c r="D42" i="57"/>
  <c r="C42" i="57"/>
  <c r="F11" i="57"/>
  <c r="F14" i="57" s="1"/>
  <c r="C11" i="57"/>
  <c r="C14" i="57" s="1"/>
  <c r="E14" i="57" s="1"/>
  <c r="G11" i="56"/>
  <c r="G14" i="56" s="1"/>
  <c r="F11" i="56"/>
  <c r="F14" i="56" s="1"/>
  <c r="D11" i="56"/>
  <c r="D14" i="56" s="1"/>
  <c r="C11" i="56"/>
  <c r="C14" i="56" s="1"/>
  <c r="G42" i="56"/>
  <c r="H42" i="56" s="1"/>
  <c r="F42" i="56"/>
  <c r="D42" i="56"/>
  <c r="C42" i="56"/>
  <c r="E42" i="56" s="1"/>
  <c r="H41" i="58"/>
  <c r="E41" i="58"/>
  <c r="H40" i="58"/>
  <c r="E40" i="58"/>
  <c r="H39" i="58"/>
  <c r="E39" i="58"/>
  <c r="H38" i="58"/>
  <c r="E38" i="58"/>
  <c r="H37" i="58"/>
  <c r="E37" i="58"/>
  <c r="H36" i="58"/>
  <c r="E36" i="58"/>
  <c r="H35" i="58"/>
  <c r="E35" i="58"/>
  <c r="H34" i="58"/>
  <c r="E34" i="58"/>
  <c r="H33" i="58"/>
  <c r="E33" i="58"/>
  <c r="H32" i="58"/>
  <c r="E32" i="58"/>
  <c r="H31" i="58"/>
  <c r="E31" i="58"/>
  <c r="H30" i="58"/>
  <c r="E30" i="58"/>
  <c r="H29" i="58"/>
  <c r="E29" i="58"/>
  <c r="H28" i="58"/>
  <c r="E28" i="58"/>
  <c r="H27" i="58"/>
  <c r="E27" i="58"/>
  <c r="H26" i="58"/>
  <c r="E26" i="58"/>
  <c r="H25" i="58"/>
  <c r="E25" i="58"/>
  <c r="H24" i="58"/>
  <c r="E24" i="58"/>
  <c r="H23" i="58"/>
  <c r="E23" i="58"/>
  <c r="H22" i="58"/>
  <c r="E22" i="58"/>
  <c r="H21" i="58"/>
  <c r="E21" i="58"/>
  <c r="H20" i="58"/>
  <c r="E20" i="58"/>
  <c r="J13" i="58"/>
  <c r="I13" i="58"/>
  <c r="H13" i="58"/>
  <c r="E13" i="58"/>
  <c r="I11" i="58"/>
  <c r="J10" i="58"/>
  <c r="I10" i="58"/>
  <c r="H10" i="58"/>
  <c r="E10" i="58"/>
  <c r="J9" i="58"/>
  <c r="I9" i="58"/>
  <c r="H9" i="58"/>
  <c r="E9" i="58"/>
  <c r="J8" i="58"/>
  <c r="I8" i="58"/>
  <c r="H8" i="58"/>
  <c r="E8" i="58"/>
  <c r="J7" i="58"/>
  <c r="I7" i="58"/>
  <c r="H7" i="58"/>
  <c r="E7" i="58"/>
  <c r="J6" i="58"/>
  <c r="I6" i="58"/>
  <c r="H6" i="58"/>
  <c r="E6" i="58"/>
  <c r="J5" i="58"/>
  <c r="I5" i="58"/>
  <c r="H5" i="58"/>
  <c r="E5" i="58"/>
  <c r="F42" i="57"/>
  <c r="H41" i="57"/>
  <c r="E41" i="57"/>
  <c r="H40" i="57"/>
  <c r="E40" i="57"/>
  <c r="H39" i="57"/>
  <c r="E39" i="57"/>
  <c r="H38" i="57"/>
  <c r="E38" i="57"/>
  <c r="H37" i="57"/>
  <c r="E37" i="57"/>
  <c r="H36" i="57"/>
  <c r="E36" i="57"/>
  <c r="H35" i="57"/>
  <c r="E35" i="57"/>
  <c r="H34" i="57"/>
  <c r="E34" i="57"/>
  <c r="H33" i="57"/>
  <c r="E33" i="57"/>
  <c r="H32" i="57"/>
  <c r="E32" i="57"/>
  <c r="H31" i="57"/>
  <c r="E31" i="57"/>
  <c r="H30" i="57"/>
  <c r="E30" i="57"/>
  <c r="H29" i="57"/>
  <c r="E29" i="57"/>
  <c r="H28" i="57"/>
  <c r="E28" i="57"/>
  <c r="H27" i="57"/>
  <c r="E27" i="57"/>
  <c r="H26" i="57"/>
  <c r="E26" i="57"/>
  <c r="H25" i="57"/>
  <c r="E25" i="57"/>
  <c r="H24" i="57"/>
  <c r="E24" i="57"/>
  <c r="H23" i="57"/>
  <c r="E23" i="57"/>
  <c r="H22" i="57"/>
  <c r="E22" i="57"/>
  <c r="H21" i="57"/>
  <c r="E21" i="57"/>
  <c r="H20" i="57"/>
  <c r="E20" i="57"/>
  <c r="J13" i="57"/>
  <c r="I13" i="57"/>
  <c r="H13" i="57"/>
  <c r="E13" i="57"/>
  <c r="J10" i="57"/>
  <c r="I10" i="57"/>
  <c r="K10" i="57" s="1"/>
  <c r="H10" i="57"/>
  <c r="E10" i="57"/>
  <c r="J9" i="57"/>
  <c r="I9" i="57"/>
  <c r="H9" i="57"/>
  <c r="E9" i="57"/>
  <c r="J8" i="57"/>
  <c r="I8" i="57"/>
  <c r="H8" i="57"/>
  <c r="E8" i="57"/>
  <c r="J7" i="57"/>
  <c r="I7" i="57"/>
  <c r="H7" i="57"/>
  <c r="E7" i="57"/>
  <c r="J6" i="57"/>
  <c r="I6" i="57"/>
  <c r="H6" i="57"/>
  <c r="E6" i="57"/>
  <c r="J5" i="57"/>
  <c r="I5" i="57"/>
  <c r="H5" i="57"/>
  <c r="E5" i="57"/>
  <c r="H41" i="56"/>
  <c r="E41" i="56"/>
  <c r="H40" i="56"/>
  <c r="E40" i="56"/>
  <c r="H39" i="56"/>
  <c r="E39" i="56"/>
  <c r="H38" i="56"/>
  <c r="E38" i="56"/>
  <c r="H37" i="56"/>
  <c r="E37" i="56"/>
  <c r="H36" i="56"/>
  <c r="E36" i="56"/>
  <c r="H35" i="56"/>
  <c r="E35" i="56"/>
  <c r="H34" i="56"/>
  <c r="E34" i="56"/>
  <c r="H33" i="56"/>
  <c r="E33" i="56"/>
  <c r="H32" i="56"/>
  <c r="E32" i="56"/>
  <c r="H31" i="56"/>
  <c r="E31" i="56"/>
  <c r="H30" i="56"/>
  <c r="E30" i="56"/>
  <c r="H29" i="56"/>
  <c r="E29" i="56"/>
  <c r="H28" i="56"/>
  <c r="E28" i="56"/>
  <c r="H27" i="56"/>
  <c r="E27" i="56"/>
  <c r="H26" i="56"/>
  <c r="E26" i="56"/>
  <c r="H25" i="56"/>
  <c r="E25" i="56"/>
  <c r="H24" i="56"/>
  <c r="E24" i="56"/>
  <c r="H23" i="56"/>
  <c r="E23" i="56"/>
  <c r="H22" i="56"/>
  <c r="E22" i="56"/>
  <c r="H21" i="56"/>
  <c r="E21" i="56"/>
  <c r="H20" i="56"/>
  <c r="E20" i="56"/>
  <c r="J13" i="56"/>
  <c r="I13" i="56"/>
  <c r="H13" i="56"/>
  <c r="E13" i="56"/>
  <c r="J10" i="56"/>
  <c r="I10" i="56"/>
  <c r="H10" i="56"/>
  <c r="E10" i="56"/>
  <c r="J9" i="56"/>
  <c r="I9" i="56"/>
  <c r="H9" i="56"/>
  <c r="E9" i="56"/>
  <c r="J8" i="56"/>
  <c r="I8" i="56"/>
  <c r="H8" i="56"/>
  <c r="E8" i="56"/>
  <c r="J7" i="56"/>
  <c r="I7" i="56"/>
  <c r="H7" i="56"/>
  <c r="E7" i="56"/>
  <c r="J6" i="56"/>
  <c r="I6" i="56"/>
  <c r="H6" i="56"/>
  <c r="E6" i="56"/>
  <c r="J5" i="56"/>
  <c r="I5" i="56"/>
  <c r="H5" i="56"/>
  <c r="E5" i="56"/>
  <c r="G42" i="55"/>
  <c r="F42" i="55"/>
  <c r="D42" i="55"/>
  <c r="C42" i="55"/>
  <c r="G11" i="55"/>
  <c r="G14" i="55" s="1"/>
  <c r="F11" i="55"/>
  <c r="F14" i="55" s="1"/>
  <c r="D11" i="55"/>
  <c r="D14" i="55" s="1"/>
  <c r="C11" i="55"/>
  <c r="C14" i="55" s="1"/>
  <c r="E42" i="55"/>
  <c r="H41" i="55"/>
  <c r="E41" i="55"/>
  <c r="H40" i="55"/>
  <c r="E40" i="55"/>
  <c r="H39" i="55"/>
  <c r="E39" i="55"/>
  <c r="H38" i="55"/>
  <c r="E38" i="55"/>
  <c r="H37" i="55"/>
  <c r="E37" i="55"/>
  <c r="H36" i="55"/>
  <c r="E36" i="55"/>
  <c r="H35" i="55"/>
  <c r="E35" i="55"/>
  <c r="H34" i="55"/>
  <c r="E34" i="55"/>
  <c r="H33" i="55"/>
  <c r="E33" i="55"/>
  <c r="H32" i="55"/>
  <c r="E32" i="55"/>
  <c r="H31" i="55"/>
  <c r="E31" i="55"/>
  <c r="H30" i="55"/>
  <c r="E30" i="55"/>
  <c r="H29" i="55"/>
  <c r="E29" i="55"/>
  <c r="H28" i="55"/>
  <c r="E28" i="55"/>
  <c r="H27" i="55"/>
  <c r="E27" i="55"/>
  <c r="H26" i="55"/>
  <c r="E26" i="55"/>
  <c r="H25" i="55"/>
  <c r="E25" i="55"/>
  <c r="H24" i="55"/>
  <c r="E24" i="55"/>
  <c r="H23" i="55"/>
  <c r="E23" i="55"/>
  <c r="H22" i="55"/>
  <c r="E22" i="55"/>
  <c r="H21" i="55"/>
  <c r="E21" i="55"/>
  <c r="H20" i="55"/>
  <c r="E20" i="55"/>
  <c r="J13" i="55"/>
  <c r="I13" i="55"/>
  <c r="K13" i="55" s="1"/>
  <c r="H13" i="55"/>
  <c r="E13" i="55"/>
  <c r="I11" i="55"/>
  <c r="H11" i="55"/>
  <c r="J10" i="55"/>
  <c r="I10" i="55"/>
  <c r="H10" i="55"/>
  <c r="E10" i="55"/>
  <c r="J9" i="55"/>
  <c r="I9" i="55"/>
  <c r="K9" i="55" s="1"/>
  <c r="H9" i="55"/>
  <c r="E9" i="55"/>
  <c r="J8" i="55"/>
  <c r="K8" i="55" s="1"/>
  <c r="I8" i="55"/>
  <c r="H8" i="55"/>
  <c r="E8" i="55"/>
  <c r="J7" i="55"/>
  <c r="I7" i="55"/>
  <c r="H7" i="55"/>
  <c r="E7" i="55"/>
  <c r="J6" i="55"/>
  <c r="I6" i="55"/>
  <c r="K6" i="55" s="1"/>
  <c r="H6" i="55"/>
  <c r="E6" i="55"/>
  <c r="J5" i="55"/>
  <c r="I5" i="55"/>
  <c r="H5" i="55"/>
  <c r="E5" i="55"/>
  <c r="H39" i="54"/>
  <c r="H35" i="54"/>
  <c r="H32" i="54"/>
  <c r="H26" i="54"/>
  <c r="H23" i="54"/>
  <c r="G42" i="54"/>
  <c r="F42" i="54"/>
  <c r="D42" i="54"/>
  <c r="C42" i="54"/>
  <c r="E42" i="54" s="1"/>
  <c r="E39" i="54"/>
  <c r="E36" i="54"/>
  <c r="E30" i="54"/>
  <c r="E27" i="54"/>
  <c r="E24" i="54"/>
  <c r="G11" i="54"/>
  <c r="J11" i="54" s="1"/>
  <c r="F11" i="54"/>
  <c r="F14" i="54" s="1"/>
  <c r="D11" i="54"/>
  <c r="D14" i="54" s="1"/>
  <c r="C11" i="54"/>
  <c r="C14" i="54" s="1"/>
  <c r="D11" i="53"/>
  <c r="C11" i="53"/>
  <c r="C14" i="53" s="1"/>
  <c r="E14" i="53" s="1"/>
  <c r="G11" i="53"/>
  <c r="H11" i="53" s="1"/>
  <c r="F11" i="53"/>
  <c r="F14" i="53" s="1"/>
  <c r="D14" i="53"/>
  <c r="G42" i="53"/>
  <c r="F42" i="53"/>
  <c r="H42" i="53" s="1"/>
  <c r="D42" i="53"/>
  <c r="C42" i="53"/>
  <c r="H41" i="54"/>
  <c r="E41" i="54"/>
  <c r="H40" i="54"/>
  <c r="E40" i="54"/>
  <c r="H38" i="54"/>
  <c r="E38" i="54"/>
  <c r="H37" i="54"/>
  <c r="E37" i="54"/>
  <c r="H36" i="54"/>
  <c r="E35" i="54"/>
  <c r="H34" i="54"/>
  <c r="E34" i="54"/>
  <c r="H33" i="54"/>
  <c r="E33" i="54"/>
  <c r="E32" i="54"/>
  <c r="H31" i="54"/>
  <c r="E31" i="54"/>
  <c r="H30" i="54"/>
  <c r="H29" i="54"/>
  <c r="E29" i="54"/>
  <c r="H28" i="54"/>
  <c r="E28" i="54"/>
  <c r="H27" i="54"/>
  <c r="E26" i="54"/>
  <c r="H25" i="54"/>
  <c r="E25" i="54"/>
  <c r="H24" i="54"/>
  <c r="E23" i="54"/>
  <c r="H22" i="54"/>
  <c r="E22" i="54"/>
  <c r="H21" i="54"/>
  <c r="E21" i="54"/>
  <c r="H20" i="54"/>
  <c r="E20" i="54"/>
  <c r="J13" i="54"/>
  <c r="I13" i="54"/>
  <c r="H13" i="54"/>
  <c r="E13" i="54"/>
  <c r="I11" i="54"/>
  <c r="H11" i="54"/>
  <c r="J10" i="54"/>
  <c r="I10" i="54"/>
  <c r="H10" i="54"/>
  <c r="E10" i="54"/>
  <c r="J9" i="54"/>
  <c r="I9" i="54"/>
  <c r="H9" i="54"/>
  <c r="E9" i="54"/>
  <c r="J8" i="54"/>
  <c r="K8" i="54" s="1"/>
  <c r="I8" i="54"/>
  <c r="H8" i="54"/>
  <c r="E8" i="54"/>
  <c r="J7" i="54"/>
  <c r="I7" i="54"/>
  <c r="H7" i="54"/>
  <c r="E7" i="54"/>
  <c r="J6" i="54"/>
  <c r="I6" i="54"/>
  <c r="H6" i="54"/>
  <c r="E6" i="54"/>
  <c r="J5" i="54"/>
  <c r="I5" i="54"/>
  <c r="H5" i="54"/>
  <c r="E5" i="54"/>
  <c r="H41" i="53"/>
  <c r="E41" i="53"/>
  <c r="H40" i="53"/>
  <c r="E40" i="53"/>
  <c r="H39" i="53"/>
  <c r="E39" i="53"/>
  <c r="H38" i="53"/>
  <c r="E38" i="53"/>
  <c r="H37" i="53"/>
  <c r="E37" i="53"/>
  <c r="H36" i="53"/>
  <c r="E36" i="53"/>
  <c r="H35" i="53"/>
  <c r="E35" i="53"/>
  <c r="H34" i="53"/>
  <c r="E34" i="53"/>
  <c r="H33" i="53"/>
  <c r="E33" i="53"/>
  <c r="H32" i="53"/>
  <c r="E32" i="53"/>
  <c r="H31" i="53"/>
  <c r="E31" i="53"/>
  <c r="H30" i="53"/>
  <c r="E30" i="53"/>
  <c r="H29" i="53"/>
  <c r="E29" i="53"/>
  <c r="H28" i="53"/>
  <c r="E28" i="53"/>
  <c r="H27" i="53"/>
  <c r="E27" i="53"/>
  <c r="H26" i="53"/>
  <c r="E26" i="53"/>
  <c r="H25" i="53"/>
  <c r="E25" i="53"/>
  <c r="H24" i="53"/>
  <c r="E24" i="53"/>
  <c r="H23" i="53"/>
  <c r="E23" i="53"/>
  <c r="H22" i="53"/>
  <c r="E22" i="53"/>
  <c r="H21" i="53"/>
  <c r="E21" i="53"/>
  <c r="H20" i="53"/>
  <c r="E20" i="53"/>
  <c r="J13" i="53"/>
  <c r="I13" i="53"/>
  <c r="H13" i="53"/>
  <c r="E13" i="53"/>
  <c r="E11" i="53"/>
  <c r="J10" i="53"/>
  <c r="I10" i="53"/>
  <c r="H10" i="53"/>
  <c r="E10" i="53"/>
  <c r="J9" i="53"/>
  <c r="I9" i="53"/>
  <c r="H9" i="53"/>
  <c r="E9" i="53"/>
  <c r="J8" i="53"/>
  <c r="I8" i="53"/>
  <c r="H8" i="53"/>
  <c r="E8" i="53"/>
  <c r="J7" i="53"/>
  <c r="I7" i="53"/>
  <c r="H7" i="53"/>
  <c r="E7" i="53"/>
  <c r="J6" i="53"/>
  <c r="I6" i="53"/>
  <c r="H6" i="53"/>
  <c r="E6" i="53"/>
  <c r="J5" i="53"/>
  <c r="I5" i="53"/>
  <c r="H5" i="53"/>
  <c r="E5" i="53"/>
  <c r="E5" i="50"/>
  <c r="H5" i="50"/>
  <c r="I5" i="50"/>
  <c r="J5" i="50"/>
  <c r="E6" i="50"/>
  <c r="H6" i="50"/>
  <c r="I6" i="50"/>
  <c r="J6" i="50"/>
  <c r="E7" i="50"/>
  <c r="H7" i="50"/>
  <c r="I7" i="50"/>
  <c r="J7" i="50"/>
  <c r="E8" i="50"/>
  <c r="H8" i="50"/>
  <c r="I8" i="50"/>
  <c r="J8" i="50"/>
  <c r="E9" i="50"/>
  <c r="H9" i="50"/>
  <c r="I9" i="50"/>
  <c r="J9" i="50"/>
  <c r="E10" i="50"/>
  <c r="H10" i="50"/>
  <c r="I10" i="50"/>
  <c r="J10" i="50"/>
  <c r="E11" i="50"/>
  <c r="H11" i="50"/>
  <c r="J11" i="50"/>
  <c r="E13" i="50"/>
  <c r="H13" i="50"/>
  <c r="I13" i="50"/>
  <c r="J13" i="50"/>
  <c r="H42" i="52"/>
  <c r="E42" i="52"/>
  <c r="H41" i="52"/>
  <c r="E41" i="52"/>
  <c r="H40" i="52"/>
  <c r="E40" i="52"/>
  <c r="H39" i="52"/>
  <c r="E39" i="52"/>
  <c r="H38" i="52"/>
  <c r="E38" i="52"/>
  <c r="H37" i="52"/>
  <c r="E37" i="52"/>
  <c r="H36" i="52"/>
  <c r="E36" i="52"/>
  <c r="H35" i="52"/>
  <c r="E35" i="52"/>
  <c r="H34" i="52"/>
  <c r="E34" i="52"/>
  <c r="H33" i="52"/>
  <c r="E33" i="52"/>
  <c r="H32" i="52"/>
  <c r="E32" i="52"/>
  <c r="H31" i="52"/>
  <c r="E31" i="52"/>
  <c r="H30" i="52"/>
  <c r="E30" i="52"/>
  <c r="H29" i="52"/>
  <c r="E29" i="52"/>
  <c r="H28" i="52"/>
  <c r="E28" i="52"/>
  <c r="H27" i="52"/>
  <c r="E27" i="52"/>
  <c r="H26" i="52"/>
  <c r="E26" i="52"/>
  <c r="H25" i="52"/>
  <c r="E25" i="52"/>
  <c r="H24" i="52"/>
  <c r="E24" i="52"/>
  <c r="H23" i="52"/>
  <c r="E23" i="52"/>
  <c r="H22" i="52"/>
  <c r="E22" i="52"/>
  <c r="H21" i="52"/>
  <c r="E21" i="52"/>
  <c r="H20" i="52"/>
  <c r="E20" i="52"/>
  <c r="J14" i="52"/>
  <c r="I14" i="52"/>
  <c r="J13" i="52"/>
  <c r="I13" i="52"/>
  <c r="H13" i="52"/>
  <c r="E13" i="52"/>
  <c r="I11" i="52"/>
  <c r="H11" i="52"/>
  <c r="E14" i="52"/>
  <c r="J10" i="52"/>
  <c r="I10" i="52"/>
  <c r="H10" i="52"/>
  <c r="E10" i="52"/>
  <c r="J9" i="52"/>
  <c r="I9" i="52"/>
  <c r="H9" i="52"/>
  <c r="E9" i="52"/>
  <c r="J8" i="52"/>
  <c r="I8" i="52"/>
  <c r="H8" i="52"/>
  <c r="E8" i="52"/>
  <c r="J7" i="52"/>
  <c r="I7" i="52"/>
  <c r="H7" i="52"/>
  <c r="E7" i="52"/>
  <c r="J6" i="52"/>
  <c r="I6" i="52"/>
  <c r="H6" i="52"/>
  <c r="E6" i="52"/>
  <c r="J5" i="52"/>
  <c r="I5" i="52"/>
  <c r="H5" i="52"/>
  <c r="E5" i="52"/>
  <c r="H42" i="51"/>
  <c r="E42" i="51"/>
  <c r="H41" i="51"/>
  <c r="E41" i="51"/>
  <c r="H40" i="51"/>
  <c r="E40" i="51"/>
  <c r="H39" i="51"/>
  <c r="E39" i="51"/>
  <c r="H38" i="51"/>
  <c r="E38" i="51"/>
  <c r="H37" i="51"/>
  <c r="E37" i="51"/>
  <c r="H36" i="51"/>
  <c r="E36" i="51"/>
  <c r="H35" i="51"/>
  <c r="E35" i="51"/>
  <c r="H34" i="51"/>
  <c r="E34" i="51"/>
  <c r="H33" i="51"/>
  <c r="E33" i="51"/>
  <c r="H32" i="51"/>
  <c r="E32" i="51"/>
  <c r="H31" i="51"/>
  <c r="E31" i="51"/>
  <c r="H30" i="51"/>
  <c r="E30" i="51"/>
  <c r="H29" i="51"/>
  <c r="E29" i="51"/>
  <c r="H28" i="51"/>
  <c r="E28" i="51"/>
  <c r="H27" i="51"/>
  <c r="E27" i="51"/>
  <c r="H26" i="51"/>
  <c r="E26" i="51"/>
  <c r="H25" i="51"/>
  <c r="E25" i="51"/>
  <c r="H24" i="51"/>
  <c r="E24" i="51"/>
  <c r="H23" i="51"/>
  <c r="E23" i="51"/>
  <c r="H22" i="51"/>
  <c r="E22" i="51"/>
  <c r="H21" i="51"/>
  <c r="E21" i="51"/>
  <c r="H20" i="51"/>
  <c r="E20" i="51"/>
  <c r="J13" i="51"/>
  <c r="I13" i="51"/>
  <c r="H13" i="51"/>
  <c r="E13" i="51"/>
  <c r="E14" i="51"/>
  <c r="J10" i="51"/>
  <c r="I10" i="51"/>
  <c r="H10" i="51"/>
  <c r="E10" i="51"/>
  <c r="J9" i="51"/>
  <c r="I9" i="51"/>
  <c r="H9" i="51"/>
  <c r="E9" i="51"/>
  <c r="J8" i="51"/>
  <c r="I8" i="51"/>
  <c r="H8" i="51"/>
  <c r="E8" i="51"/>
  <c r="J7" i="51"/>
  <c r="I7" i="51"/>
  <c r="H7" i="51"/>
  <c r="E7" i="51"/>
  <c r="J6" i="51"/>
  <c r="I6" i="51"/>
  <c r="H6" i="51"/>
  <c r="E6" i="51"/>
  <c r="J5" i="51"/>
  <c r="K5" i="51" s="1"/>
  <c r="I5" i="51"/>
  <c r="H5" i="51"/>
  <c r="E5" i="51"/>
  <c r="H42" i="50"/>
  <c r="E42" i="50"/>
  <c r="H41" i="50"/>
  <c r="E41" i="50"/>
  <c r="H40" i="50"/>
  <c r="E40" i="50"/>
  <c r="H39" i="50"/>
  <c r="E39" i="50"/>
  <c r="H38" i="50"/>
  <c r="E38" i="50"/>
  <c r="H37" i="50"/>
  <c r="E37" i="50"/>
  <c r="H36" i="50"/>
  <c r="E36" i="50"/>
  <c r="H35" i="50"/>
  <c r="E35" i="50"/>
  <c r="H34" i="50"/>
  <c r="E34" i="50"/>
  <c r="H33" i="50"/>
  <c r="E33" i="50"/>
  <c r="H32" i="50"/>
  <c r="E32" i="50"/>
  <c r="H31" i="50"/>
  <c r="E31" i="50"/>
  <c r="H30" i="50"/>
  <c r="E30" i="50"/>
  <c r="H29" i="50"/>
  <c r="E29" i="50"/>
  <c r="H28" i="50"/>
  <c r="E28" i="50"/>
  <c r="H27" i="50"/>
  <c r="E27" i="50"/>
  <c r="H26" i="50"/>
  <c r="E26" i="50"/>
  <c r="H25" i="50"/>
  <c r="E25" i="50"/>
  <c r="H24" i="50"/>
  <c r="E24" i="50"/>
  <c r="H23" i="50"/>
  <c r="E23" i="50"/>
  <c r="H22" i="50"/>
  <c r="E22" i="50"/>
  <c r="H21" i="50"/>
  <c r="E21" i="50"/>
  <c r="H20" i="50"/>
  <c r="E20" i="50"/>
  <c r="G42" i="49"/>
  <c r="F42" i="49"/>
  <c r="D42" i="49"/>
  <c r="C42" i="49"/>
  <c r="E42" i="49" s="1"/>
  <c r="D11" i="49"/>
  <c r="C11" i="49"/>
  <c r="E11" i="49" s="1"/>
  <c r="G42" i="48"/>
  <c r="F42" i="48"/>
  <c r="H42" i="48" s="1"/>
  <c r="D42" i="48"/>
  <c r="C42" i="48"/>
  <c r="E42" i="48" s="1"/>
  <c r="G42" i="47"/>
  <c r="F42" i="47"/>
  <c r="D42" i="47"/>
  <c r="C42" i="47"/>
  <c r="E22" i="47"/>
  <c r="F14" i="49"/>
  <c r="J13" i="49"/>
  <c r="I13" i="49"/>
  <c r="H13" i="49"/>
  <c r="G11" i="49"/>
  <c r="G14" i="49" s="1"/>
  <c r="F11" i="49"/>
  <c r="J10" i="49"/>
  <c r="K10" i="49" s="1"/>
  <c r="I10" i="49"/>
  <c r="H10" i="49"/>
  <c r="J9" i="49"/>
  <c r="I9" i="49"/>
  <c r="H9" i="49"/>
  <c r="J8" i="49"/>
  <c r="I8" i="49"/>
  <c r="H8" i="49"/>
  <c r="J7" i="49"/>
  <c r="K7" i="49" s="1"/>
  <c r="I7" i="49"/>
  <c r="H7" i="49"/>
  <c r="J6" i="49"/>
  <c r="I6" i="49"/>
  <c r="H6" i="49"/>
  <c r="J5" i="49"/>
  <c r="I5" i="49"/>
  <c r="H5" i="49"/>
  <c r="E13" i="49"/>
  <c r="E10" i="49"/>
  <c r="E9" i="49"/>
  <c r="E8" i="49"/>
  <c r="E7" i="49"/>
  <c r="E6" i="49"/>
  <c r="E5" i="49"/>
  <c r="K13" i="48"/>
  <c r="J13" i="48"/>
  <c r="I13" i="48"/>
  <c r="H13" i="48"/>
  <c r="E13" i="48"/>
  <c r="G11" i="48"/>
  <c r="G14" i="48" s="1"/>
  <c r="J14" i="48" s="1"/>
  <c r="F11" i="48"/>
  <c r="K10" i="48"/>
  <c r="J10" i="48"/>
  <c r="I10" i="48"/>
  <c r="H10" i="48"/>
  <c r="E10" i="48"/>
  <c r="J9" i="48"/>
  <c r="I9" i="48"/>
  <c r="H9" i="48"/>
  <c r="E9" i="48"/>
  <c r="J8" i="48"/>
  <c r="I8" i="48"/>
  <c r="H8" i="48"/>
  <c r="E8" i="48"/>
  <c r="J7" i="48"/>
  <c r="K7" i="48" s="1"/>
  <c r="I7" i="48"/>
  <c r="H7" i="48"/>
  <c r="E7" i="48"/>
  <c r="J6" i="48"/>
  <c r="I6" i="48"/>
  <c r="K6" i="48" s="1"/>
  <c r="H6" i="48"/>
  <c r="E6" i="48"/>
  <c r="J5" i="48"/>
  <c r="K5" i="48" s="1"/>
  <c r="I5" i="48"/>
  <c r="H5" i="48"/>
  <c r="E5" i="48"/>
  <c r="D11" i="48"/>
  <c r="D14" i="48" s="1"/>
  <c r="C11" i="48"/>
  <c r="C14" i="48" s="1"/>
  <c r="E14" i="48" s="1"/>
  <c r="H37" i="47"/>
  <c r="H34" i="47"/>
  <c r="H31" i="47"/>
  <c r="H28" i="47"/>
  <c r="H26" i="47"/>
  <c r="H25" i="47"/>
  <c r="E20" i="47"/>
  <c r="H20" i="47"/>
  <c r="E21" i="47"/>
  <c r="H21" i="47"/>
  <c r="H22" i="47"/>
  <c r="E23" i="47"/>
  <c r="E24" i="47"/>
  <c r="H24" i="47"/>
  <c r="E25" i="47"/>
  <c r="E26" i="47"/>
  <c r="E27" i="47"/>
  <c r="H27" i="47"/>
  <c r="E28" i="47"/>
  <c r="E29" i="47"/>
  <c r="H29" i="47"/>
  <c r="E30" i="47"/>
  <c r="H30" i="47"/>
  <c r="E31" i="47"/>
  <c r="E32" i="47"/>
  <c r="H32" i="47"/>
  <c r="E33" i="47"/>
  <c r="H33" i="47"/>
  <c r="E34" i="47"/>
  <c r="E35" i="47"/>
  <c r="H35" i="47"/>
  <c r="E36" i="47"/>
  <c r="H36" i="47"/>
  <c r="E37" i="47"/>
  <c r="E38" i="47"/>
  <c r="H38" i="47"/>
  <c r="E39" i="47"/>
  <c r="H39" i="47"/>
  <c r="E40" i="47"/>
  <c r="H40" i="47"/>
  <c r="E41" i="47"/>
  <c r="H41" i="47"/>
  <c r="J13" i="47"/>
  <c r="I13" i="47"/>
  <c r="H13" i="47"/>
  <c r="I11" i="47"/>
  <c r="G11" i="47"/>
  <c r="G14" i="47" s="1"/>
  <c r="J14" i="47" s="1"/>
  <c r="F11" i="47"/>
  <c r="F14" i="47" s="1"/>
  <c r="J10" i="47"/>
  <c r="I10" i="47"/>
  <c r="H10" i="47"/>
  <c r="J9" i="47"/>
  <c r="I9" i="47"/>
  <c r="H9" i="47"/>
  <c r="J8" i="47"/>
  <c r="I8" i="47"/>
  <c r="H8" i="47"/>
  <c r="J7" i="47"/>
  <c r="I7" i="47"/>
  <c r="H7" i="47"/>
  <c r="J6" i="47"/>
  <c r="I6" i="47"/>
  <c r="H6" i="47"/>
  <c r="J5" i="47"/>
  <c r="I5" i="47"/>
  <c r="H5" i="47"/>
  <c r="E13" i="47"/>
  <c r="D11" i="47"/>
  <c r="D14" i="47" s="1"/>
  <c r="C11" i="47"/>
  <c r="C14" i="47" s="1"/>
  <c r="E10" i="47"/>
  <c r="E9" i="47"/>
  <c r="E8" i="47"/>
  <c r="E7" i="47"/>
  <c r="E6" i="47"/>
  <c r="E5" i="47"/>
  <c r="H42" i="49"/>
  <c r="H41" i="49"/>
  <c r="E41" i="49"/>
  <c r="H40" i="49"/>
  <c r="E40" i="49"/>
  <c r="H39" i="49"/>
  <c r="E39" i="49"/>
  <c r="H38" i="49"/>
  <c r="E38" i="49"/>
  <c r="H37" i="49"/>
  <c r="E37" i="49"/>
  <c r="H36" i="49"/>
  <c r="E36" i="49"/>
  <c r="H35" i="49"/>
  <c r="E35" i="49"/>
  <c r="H34" i="49"/>
  <c r="E34" i="49"/>
  <c r="H33" i="49"/>
  <c r="E33" i="49"/>
  <c r="H32" i="49"/>
  <c r="E32" i="49"/>
  <c r="H31" i="49"/>
  <c r="E31" i="49"/>
  <c r="H30" i="49"/>
  <c r="E30" i="49"/>
  <c r="H29" i="49"/>
  <c r="E29" i="49"/>
  <c r="H28" i="49"/>
  <c r="E28" i="49"/>
  <c r="H27" i="49"/>
  <c r="E27" i="49"/>
  <c r="H26" i="49"/>
  <c r="E26" i="49"/>
  <c r="H25" i="49"/>
  <c r="E25" i="49"/>
  <c r="H24" i="49"/>
  <c r="E24" i="49"/>
  <c r="H23" i="49"/>
  <c r="E23" i="49"/>
  <c r="H22" i="49"/>
  <c r="E22" i="49"/>
  <c r="H21" i="49"/>
  <c r="E21" i="49"/>
  <c r="H20" i="49"/>
  <c r="E20" i="49"/>
  <c r="H41" i="48"/>
  <c r="E41" i="48"/>
  <c r="H40" i="48"/>
  <c r="E40" i="48"/>
  <c r="H39" i="48"/>
  <c r="E39" i="48"/>
  <c r="H38" i="48"/>
  <c r="E38" i="48"/>
  <c r="H37" i="48"/>
  <c r="E37" i="48"/>
  <c r="H36" i="48"/>
  <c r="E36" i="48"/>
  <c r="H35" i="48"/>
  <c r="E35" i="48"/>
  <c r="H34" i="48"/>
  <c r="E34" i="48"/>
  <c r="H33" i="48"/>
  <c r="E33" i="48"/>
  <c r="H32" i="48"/>
  <c r="E32" i="48"/>
  <c r="H31" i="48"/>
  <c r="E31" i="48"/>
  <c r="H30" i="48"/>
  <c r="E30" i="48"/>
  <c r="H29" i="48"/>
  <c r="E29" i="48"/>
  <c r="H28" i="48"/>
  <c r="E28" i="48"/>
  <c r="H27" i="48"/>
  <c r="E27" i="48"/>
  <c r="H26" i="48"/>
  <c r="E26" i="48"/>
  <c r="H25" i="48"/>
  <c r="E25" i="48"/>
  <c r="H24" i="48"/>
  <c r="E24" i="48"/>
  <c r="H23" i="48"/>
  <c r="E23" i="48"/>
  <c r="H22" i="48"/>
  <c r="E22" i="48"/>
  <c r="H21" i="48"/>
  <c r="E21" i="48"/>
  <c r="H20" i="48"/>
  <c r="E20" i="48"/>
  <c r="E14" i="56" l="1"/>
  <c r="J11" i="47"/>
  <c r="J11" i="48"/>
  <c r="K13" i="49"/>
  <c r="K7" i="60"/>
  <c r="I11" i="61"/>
  <c r="K6" i="64"/>
  <c r="K9" i="64"/>
  <c r="J14" i="67"/>
  <c r="K6" i="49"/>
  <c r="K8" i="49"/>
  <c r="K11" i="63"/>
  <c r="C14" i="49"/>
  <c r="E14" i="49" s="1"/>
  <c r="K11" i="54"/>
  <c r="K9" i="48"/>
  <c r="E11" i="48"/>
  <c r="H11" i="49"/>
  <c r="J11" i="49"/>
  <c r="G14" i="54"/>
  <c r="K8" i="48"/>
  <c r="I11" i="48"/>
  <c r="K5" i="49"/>
  <c r="K9" i="49"/>
  <c r="D14" i="49"/>
  <c r="J14" i="49" s="1"/>
  <c r="K6" i="52"/>
  <c r="H14" i="55"/>
  <c r="I14" i="67"/>
  <c r="K14" i="67" s="1"/>
  <c r="E14" i="66"/>
  <c r="K14" i="66"/>
  <c r="J14" i="65"/>
  <c r="K7" i="64"/>
  <c r="K5" i="64"/>
  <c r="K9" i="63"/>
  <c r="K6" i="63"/>
  <c r="K5" i="63"/>
  <c r="K13" i="63"/>
  <c r="K8" i="63"/>
  <c r="J14" i="64"/>
  <c r="E14" i="64"/>
  <c r="E11" i="64"/>
  <c r="J11" i="64"/>
  <c r="K11" i="64" s="1"/>
  <c r="H14" i="63"/>
  <c r="E14" i="63"/>
  <c r="J14" i="62"/>
  <c r="H11" i="62"/>
  <c r="E14" i="62"/>
  <c r="K5" i="61"/>
  <c r="K8" i="61"/>
  <c r="H11" i="61"/>
  <c r="F14" i="61"/>
  <c r="I14" i="61" s="1"/>
  <c r="K7" i="61"/>
  <c r="K6" i="61"/>
  <c r="K9" i="61"/>
  <c r="E42" i="60"/>
  <c r="K5" i="60"/>
  <c r="H42" i="59"/>
  <c r="K10" i="60"/>
  <c r="K6" i="60"/>
  <c r="K8" i="60"/>
  <c r="E42" i="59"/>
  <c r="H11" i="59"/>
  <c r="E11" i="59"/>
  <c r="K11" i="61"/>
  <c r="J14" i="61"/>
  <c r="E14" i="61"/>
  <c r="J11" i="61"/>
  <c r="E11" i="61"/>
  <c r="F14" i="60"/>
  <c r="I11" i="60"/>
  <c r="K11" i="60" s="1"/>
  <c r="C14" i="60"/>
  <c r="E14" i="60" s="1"/>
  <c r="I14" i="59"/>
  <c r="H14" i="59"/>
  <c r="I11" i="59"/>
  <c r="J11" i="59"/>
  <c r="D14" i="59"/>
  <c r="E14" i="59" s="1"/>
  <c r="E42" i="57"/>
  <c r="J14" i="58"/>
  <c r="E14" i="58"/>
  <c r="K6" i="58"/>
  <c r="E11" i="58"/>
  <c r="K5" i="58"/>
  <c r="K8" i="58"/>
  <c r="K13" i="58"/>
  <c r="H42" i="57"/>
  <c r="K5" i="57"/>
  <c r="K8" i="57"/>
  <c r="K13" i="57"/>
  <c r="K6" i="57"/>
  <c r="K9" i="57"/>
  <c r="J11" i="56"/>
  <c r="E11" i="56"/>
  <c r="K7" i="58"/>
  <c r="K10" i="58"/>
  <c r="K9" i="58"/>
  <c r="K7" i="57"/>
  <c r="J11" i="58"/>
  <c r="K11" i="58" s="1"/>
  <c r="H11" i="58"/>
  <c r="I14" i="57"/>
  <c r="H14" i="57"/>
  <c r="J14" i="57"/>
  <c r="J11" i="57"/>
  <c r="I11" i="57"/>
  <c r="E11" i="57"/>
  <c r="H11" i="57"/>
  <c r="I14" i="56"/>
  <c r="H11" i="56"/>
  <c r="J14" i="56"/>
  <c r="I11" i="56"/>
  <c r="H42" i="55"/>
  <c r="E42" i="53"/>
  <c r="J14" i="55"/>
  <c r="I14" i="55"/>
  <c r="E14" i="55"/>
  <c r="J11" i="55"/>
  <c r="K11" i="55" s="1"/>
  <c r="K7" i="55"/>
  <c r="K10" i="55"/>
  <c r="E11" i="55"/>
  <c r="K5" i="55"/>
  <c r="H42" i="54"/>
  <c r="I14" i="54"/>
  <c r="H14" i="54"/>
  <c r="J14" i="54"/>
  <c r="K14" i="54" s="1"/>
  <c r="E14" i="54"/>
  <c r="K7" i="54"/>
  <c r="K6" i="54"/>
  <c r="E11" i="54"/>
  <c r="K9" i="54"/>
  <c r="K13" i="54"/>
  <c r="K5" i="54"/>
  <c r="K10" i="54"/>
  <c r="I14" i="53"/>
  <c r="I11" i="53"/>
  <c r="J11" i="53"/>
  <c r="G14" i="53"/>
  <c r="J14" i="53" s="1"/>
  <c r="H14" i="53"/>
  <c r="K10" i="52"/>
  <c r="K9" i="52"/>
  <c r="K5" i="52"/>
  <c r="K8" i="52"/>
  <c r="K13" i="52"/>
  <c r="K7" i="52"/>
  <c r="K14" i="52"/>
  <c r="K13" i="51"/>
  <c r="K6" i="51"/>
  <c r="K9" i="51"/>
  <c r="K8" i="51"/>
  <c r="K7" i="51"/>
  <c r="K10" i="51"/>
  <c r="J14" i="50"/>
  <c r="E14" i="50"/>
  <c r="I11" i="50"/>
  <c r="J11" i="52"/>
  <c r="K11" i="52" s="1"/>
  <c r="H14" i="52"/>
  <c r="E11" i="52"/>
  <c r="I14" i="51"/>
  <c r="J14" i="51"/>
  <c r="H11" i="51"/>
  <c r="I11" i="51"/>
  <c r="J11" i="51"/>
  <c r="H14" i="51"/>
  <c r="E11" i="51"/>
  <c r="I11" i="49"/>
  <c r="K11" i="49"/>
  <c r="E42" i="47"/>
  <c r="H42" i="47"/>
  <c r="H14" i="49"/>
  <c r="F14" i="48"/>
  <c r="H11" i="48"/>
  <c r="H23" i="47"/>
  <c r="I14" i="47"/>
  <c r="H14" i="47"/>
  <c r="H11" i="47"/>
  <c r="E14" i="47"/>
  <c r="E11" i="47"/>
  <c r="K11" i="48" l="1"/>
  <c r="I14" i="49"/>
  <c r="K14" i="49" s="1"/>
  <c r="K14" i="55"/>
  <c r="H14" i="64"/>
  <c r="I14" i="64"/>
  <c r="K14" i="64" s="1"/>
  <c r="I14" i="63"/>
  <c r="K14" i="63" s="1"/>
  <c r="H14" i="62"/>
  <c r="I14" i="62"/>
  <c r="H14" i="61"/>
  <c r="K14" i="61"/>
  <c r="J14" i="59"/>
  <c r="I14" i="60"/>
  <c r="K14" i="60" s="1"/>
  <c r="H14" i="60"/>
  <c r="K11" i="57"/>
  <c r="I14" i="58"/>
  <c r="K14" i="58" s="1"/>
  <c r="H14" i="58"/>
  <c r="K14" i="57"/>
  <c r="H14" i="56"/>
  <c r="K11" i="51"/>
  <c r="I14" i="50"/>
  <c r="H14" i="50"/>
  <c r="K14" i="51"/>
  <c r="I14" i="48"/>
  <c r="K14" i="48" s="1"/>
  <c r="H14" i="48"/>
  <c r="H42" i="46" l="1"/>
  <c r="H41" i="46"/>
  <c r="H40" i="46"/>
  <c r="H39" i="46"/>
  <c r="H38" i="46"/>
  <c r="H37" i="46"/>
  <c r="H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H23" i="46"/>
  <c r="H22" i="46"/>
  <c r="H21" i="46"/>
  <c r="H20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H42" i="45"/>
  <c r="H41" i="45"/>
  <c r="H40" i="45"/>
  <c r="H39" i="45"/>
  <c r="H38" i="45"/>
  <c r="H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H22" i="45"/>
  <c r="H21" i="45"/>
  <c r="H20" i="45"/>
  <c r="E42" i="45"/>
  <c r="E41" i="45"/>
  <c r="E40" i="45"/>
  <c r="E39" i="45"/>
  <c r="E38" i="45"/>
  <c r="E37" i="45"/>
  <c r="E36" i="45"/>
  <c r="E35" i="45"/>
  <c r="E34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H21" i="41" l="1"/>
  <c r="H41" i="43" l="1"/>
  <c r="E41" i="43"/>
  <c r="H40" i="43"/>
  <c r="E40" i="43"/>
  <c r="H39" i="43"/>
  <c r="E39" i="43"/>
  <c r="H38" i="43"/>
  <c r="E38" i="43"/>
  <c r="H37" i="43"/>
  <c r="E37" i="43"/>
  <c r="H36" i="43"/>
  <c r="E36" i="43"/>
  <c r="H35" i="43"/>
  <c r="E35" i="43"/>
  <c r="H34" i="43"/>
  <c r="E34" i="43"/>
  <c r="H33" i="43"/>
  <c r="E33" i="43"/>
  <c r="H32" i="43"/>
  <c r="E32" i="43"/>
  <c r="H31" i="43"/>
  <c r="E31" i="43"/>
  <c r="H30" i="43"/>
  <c r="E30" i="43"/>
  <c r="H29" i="43"/>
  <c r="E29" i="43"/>
  <c r="H28" i="43"/>
  <c r="E28" i="43"/>
  <c r="H27" i="43"/>
  <c r="E27" i="43"/>
  <c r="H26" i="43"/>
  <c r="E26" i="43"/>
  <c r="H25" i="43"/>
  <c r="E25" i="43"/>
  <c r="H24" i="43"/>
  <c r="E24" i="43"/>
  <c r="H23" i="43"/>
  <c r="E23" i="43"/>
  <c r="G42" i="43"/>
  <c r="F42" i="43"/>
  <c r="D42" i="43"/>
  <c r="C42" i="43"/>
  <c r="H21" i="43"/>
  <c r="E21" i="43"/>
  <c r="H20" i="43"/>
  <c r="E20" i="43"/>
  <c r="J13" i="43"/>
  <c r="I13" i="43"/>
  <c r="H13" i="43"/>
  <c r="E13" i="43"/>
  <c r="G11" i="43"/>
  <c r="G14" i="43" s="1"/>
  <c r="F11" i="43"/>
  <c r="D11" i="43"/>
  <c r="C11" i="43"/>
  <c r="C14" i="43" s="1"/>
  <c r="J10" i="43"/>
  <c r="I10" i="43"/>
  <c r="H10" i="43"/>
  <c r="E10" i="43"/>
  <c r="J9" i="43"/>
  <c r="I9" i="43"/>
  <c r="H9" i="43"/>
  <c r="E9" i="43"/>
  <c r="J8" i="43"/>
  <c r="I8" i="43"/>
  <c r="H8" i="43"/>
  <c r="E8" i="43"/>
  <c r="J7" i="43"/>
  <c r="I7" i="43"/>
  <c r="H7" i="43"/>
  <c r="E7" i="43"/>
  <c r="J6" i="43"/>
  <c r="I6" i="43"/>
  <c r="H6" i="43"/>
  <c r="E6" i="43"/>
  <c r="J5" i="43"/>
  <c r="I5" i="43"/>
  <c r="H5" i="43"/>
  <c r="E5" i="43"/>
  <c r="H41" i="42"/>
  <c r="E41" i="42"/>
  <c r="H40" i="42"/>
  <c r="E40" i="42"/>
  <c r="H39" i="42"/>
  <c r="E39" i="42"/>
  <c r="H38" i="42"/>
  <c r="E38" i="42"/>
  <c r="H37" i="42"/>
  <c r="E37" i="42"/>
  <c r="H36" i="42"/>
  <c r="E36" i="42"/>
  <c r="H35" i="42"/>
  <c r="E35" i="42"/>
  <c r="H34" i="42"/>
  <c r="E34" i="42"/>
  <c r="H33" i="42"/>
  <c r="E33" i="42"/>
  <c r="H32" i="42"/>
  <c r="E32" i="42"/>
  <c r="H31" i="42"/>
  <c r="E31" i="42"/>
  <c r="H30" i="42"/>
  <c r="E30" i="42"/>
  <c r="H29" i="42"/>
  <c r="E29" i="42"/>
  <c r="H28" i="42"/>
  <c r="E28" i="42"/>
  <c r="H27" i="42"/>
  <c r="H26" i="42"/>
  <c r="E26" i="42"/>
  <c r="H25" i="42"/>
  <c r="E25" i="42"/>
  <c r="H24" i="42"/>
  <c r="E24" i="42"/>
  <c r="H23" i="42"/>
  <c r="E23" i="42"/>
  <c r="G42" i="42"/>
  <c r="F42" i="42"/>
  <c r="D42" i="42"/>
  <c r="C42" i="42"/>
  <c r="E42" i="42" s="1"/>
  <c r="H21" i="42"/>
  <c r="E21" i="42"/>
  <c r="H20" i="42"/>
  <c r="E20" i="42"/>
  <c r="J13" i="42"/>
  <c r="I13" i="42"/>
  <c r="H13" i="42"/>
  <c r="E13" i="42"/>
  <c r="G11" i="42"/>
  <c r="G14" i="42" s="1"/>
  <c r="F11" i="42"/>
  <c r="F14" i="42" s="1"/>
  <c r="D11" i="42"/>
  <c r="C11" i="42"/>
  <c r="J10" i="42"/>
  <c r="I10" i="42"/>
  <c r="H10" i="42"/>
  <c r="E10" i="42"/>
  <c r="J9" i="42"/>
  <c r="I9" i="42"/>
  <c r="K9" i="42" s="1"/>
  <c r="H9" i="42"/>
  <c r="E9" i="42"/>
  <c r="J8" i="42"/>
  <c r="I8" i="42"/>
  <c r="H8" i="42"/>
  <c r="E8" i="42"/>
  <c r="J7" i="42"/>
  <c r="K7" i="42" s="1"/>
  <c r="I7" i="42"/>
  <c r="H7" i="42"/>
  <c r="E7" i="42"/>
  <c r="J6" i="42"/>
  <c r="I6" i="42"/>
  <c r="H6" i="42"/>
  <c r="E6" i="42"/>
  <c r="J5" i="42"/>
  <c r="I5" i="42"/>
  <c r="H5" i="42"/>
  <c r="E5" i="42"/>
  <c r="H41" i="41"/>
  <c r="E41" i="41"/>
  <c r="H40" i="41"/>
  <c r="E40" i="41"/>
  <c r="H39" i="41"/>
  <c r="E39" i="41"/>
  <c r="H38" i="41"/>
  <c r="E38" i="41"/>
  <c r="H37" i="41"/>
  <c r="E37" i="41"/>
  <c r="H36" i="41"/>
  <c r="E36" i="41"/>
  <c r="H35" i="41"/>
  <c r="E35" i="41"/>
  <c r="H34" i="41"/>
  <c r="E34" i="41"/>
  <c r="H33" i="41"/>
  <c r="E33" i="41"/>
  <c r="H32" i="41"/>
  <c r="E32" i="41"/>
  <c r="H31" i="41"/>
  <c r="E31" i="41"/>
  <c r="H30" i="41"/>
  <c r="E30" i="41"/>
  <c r="H29" i="41"/>
  <c r="E29" i="41"/>
  <c r="H28" i="41"/>
  <c r="E28" i="41"/>
  <c r="H27" i="41"/>
  <c r="E27" i="41"/>
  <c r="H26" i="41"/>
  <c r="E26" i="41"/>
  <c r="H25" i="41"/>
  <c r="E25" i="41"/>
  <c r="H24" i="41"/>
  <c r="E24" i="41"/>
  <c r="H23" i="41"/>
  <c r="E23" i="41"/>
  <c r="G42" i="41"/>
  <c r="E22" i="41"/>
  <c r="E21" i="41"/>
  <c r="H20" i="41"/>
  <c r="E20" i="41"/>
  <c r="H13" i="41"/>
  <c r="E13" i="41"/>
  <c r="G11" i="41"/>
  <c r="G14" i="41" s="1"/>
  <c r="F11" i="41"/>
  <c r="F14" i="41" s="1"/>
  <c r="D11" i="41"/>
  <c r="D14" i="41" s="1"/>
  <c r="C11" i="41"/>
  <c r="C14" i="41" s="1"/>
  <c r="J10" i="41"/>
  <c r="I10" i="41"/>
  <c r="H10" i="41"/>
  <c r="E10" i="41"/>
  <c r="J9" i="41"/>
  <c r="I9" i="41"/>
  <c r="H9" i="41"/>
  <c r="E9" i="41"/>
  <c r="J8" i="41"/>
  <c r="I8" i="41"/>
  <c r="H8" i="41"/>
  <c r="E8" i="41"/>
  <c r="J7" i="41"/>
  <c r="I7" i="41"/>
  <c r="H7" i="41"/>
  <c r="E7" i="41"/>
  <c r="J6" i="41"/>
  <c r="I6" i="41"/>
  <c r="H6" i="41"/>
  <c r="E6" i="41"/>
  <c r="J5" i="41"/>
  <c r="I5" i="41"/>
  <c r="H5" i="41"/>
  <c r="E5" i="41"/>
  <c r="G35" i="38"/>
  <c r="G36" i="38"/>
  <c r="G37" i="38"/>
  <c r="G38" i="38"/>
  <c r="G39" i="38"/>
  <c r="G34" i="38"/>
  <c r="G23" i="38"/>
  <c r="G24" i="38"/>
  <c r="G25" i="38"/>
  <c r="G26" i="38"/>
  <c r="G27" i="38"/>
  <c r="G28" i="38"/>
  <c r="G29" i="38"/>
  <c r="G30" i="38"/>
  <c r="G31" i="38"/>
  <c r="G32" i="38"/>
  <c r="G22" i="38"/>
  <c r="J13" i="39"/>
  <c r="I13" i="39"/>
  <c r="J13" i="40"/>
  <c r="I13" i="40"/>
  <c r="J10" i="40"/>
  <c r="I10" i="40"/>
  <c r="J9" i="40"/>
  <c r="I9" i="40"/>
  <c r="K9" i="40" s="1"/>
  <c r="J8" i="40"/>
  <c r="I8" i="40"/>
  <c r="J7" i="40"/>
  <c r="I7" i="40"/>
  <c r="J6" i="40"/>
  <c r="I6" i="40"/>
  <c r="J5" i="40"/>
  <c r="I5" i="40"/>
  <c r="J10" i="39"/>
  <c r="J9" i="39"/>
  <c r="J8" i="39"/>
  <c r="J7" i="39"/>
  <c r="J6" i="39"/>
  <c r="J5" i="39"/>
  <c r="I6" i="39"/>
  <c r="K6" i="39" s="1"/>
  <c r="I7" i="39"/>
  <c r="I8" i="39"/>
  <c r="I9" i="39"/>
  <c r="K9" i="39" s="1"/>
  <c r="I10" i="39"/>
  <c r="I5" i="39"/>
  <c r="E21" i="40"/>
  <c r="E33" i="40"/>
  <c r="E40" i="40"/>
  <c r="E41" i="40"/>
  <c r="C23" i="40"/>
  <c r="C24" i="40"/>
  <c r="C25" i="40"/>
  <c r="C26" i="40"/>
  <c r="C27" i="40"/>
  <c r="E27" i="40" s="1"/>
  <c r="C28" i="40"/>
  <c r="C29" i="40"/>
  <c r="C30" i="40"/>
  <c r="C31" i="40"/>
  <c r="C32" i="40"/>
  <c r="C34" i="40"/>
  <c r="C35" i="40"/>
  <c r="E35" i="40" s="1"/>
  <c r="C36" i="40"/>
  <c r="C37" i="40"/>
  <c r="C38" i="40"/>
  <c r="C39" i="40"/>
  <c r="C22" i="40"/>
  <c r="H27" i="40"/>
  <c r="H20" i="40"/>
  <c r="H21" i="40"/>
  <c r="G23" i="40"/>
  <c r="G24" i="40"/>
  <c r="G25" i="40"/>
  <c r="G26" i="40"/>
  <c r="G28" i="40"/>
  <c r="G29" i="40"/>
  <c r="G30" i="40"/>
  <c r="G31" i="40"/>
  <c r="G32" i="40"/>
  <c r="H33" i="40"/>
  <c r="G34" i="40"/>
  <c r="G36" i="40"/>
  <c r="G37" i="40"/>
  <c r="G38" i="40"/>
  <c r="G39" i="40"/>
  <c r="G22" i="40"/>
  <c r="E20" i="40"/>
  <c r="D23" i="40"/>
  <c r="E23" i="40" s="1"/>
  <c r="D24" i="40"/>
  <c r="E24" i="40" s="1"/>
  <c r="D25" i="40"/>
  <c r="E25" i="40" s="1"/>
  <c r="D26" i="40"/>
  <c r="D28" i="40"/>
  <c r="E28" i="40" s="1"/>
  <c r="D29" i="40"/>
  <c r="E29" i="40" s="1"/>
  <c r="D30" i="40"/>
  <c r="E30" i="40" s="1"/>
  <c r="D31" i="40"/>
  <c r="E31" i="40" s="1"/>
  <c r="D32" i="40"/>
  <c r="E32" i="40" s="1"/>
  <c r="D34" i="40"/>
  <c r="E34" i="40" s="1"/>
  <c r="D36" i="40"/>
  <c r="E36" i="40" s="1"/>
  <c r="D37" i="40"/>
  <c r="D38" i="40"/>
  <c r="E38" i="40" s="1"/>
  <c r="D39" i="40"/>
  <c r="D22" i="40"/>
  <c r="E22" i="40" s="1"/>
  <c r="F23" i="40"/>
  <c r="F24" i="40"/>
  <c r="F25" i="40"/>
  <c r="H25" i="40" s="1"/>
  <c r="F26" i="40"/>
  <c r="H26" i="40" s="1"/>
  <c r="F28" i="40"/>
  <c r="H28" i="40" s="1"/>
  <c r="F29" i="40"/>
  <c r="H29" i="40" s="1"/>
  <c r="F30" i="40"/>
  <c r="F31" i="40"/>
  <c r="F32" i="40"/>
  <c r="F34" i="40"/>
  <c r="H34" i="40" s="1"/>
  <c r="F35" i="40"/>
  <c r="F36" i="40"/>
  <c r="F37" i="40"/>
  <c r="F38" i="40"/>
  <c r="F39" i="40"/>
  <c r="F22" i="40"/>
  <c r="G23" i="39"/>
  <c r="G24" i="39"/>
  <c r="G25" i="39"/>
  <c r="G26" i="39"/>
  <c r="G28" i="39"/>
  <c r="G29" i="39"/>
  <c r="G30" i="39"/>
  <c r="G31" i="39"/>
  <c r="G32" i="39"/>
  <c r="G34" i="39"/>
  <c r="G36" i="39"/>
  <c r="G37" i="39"/>
  <c r="G38" i="39"/>
  <c r="G39" i="39"/>
  <c r="G22" i="39"/>
  <c r="E21" i="39"/>
  <c r="D23" i="39"/>
  <c r="D24" i="39"/>
  <c r="D25" i="39"/>
  <c r="D26" i="39"/>
  <c r="D28" i="39"/>
  <c r="D29" i="39"/>
  <c r="D30" i="39"/>
  <c r="D31" i="39"/>
  <c r="D32" i="39"/>
  <c r="D34" i="39"/>
  <c r="E35" i="39"/>
  <c r="D36" i="39"/>
  <c r="D37" i="39"/>
  <c r="D38" i="39"/>
  <c r="D39" i="39"/>
  <c r="D22" i="39"/>
  <c r="H20" i="39"/>
  <c r="F23" i="39"/>
  <c r="F24" i="39"/>
  <c r="F25" i="39"/>
  <c r="H25" i="39" s="1"/>
  <c r="F26" i="39"/>
  <c r="F29" i="39"/>
  <c r="F30" i="39"/>
  <c r="F31" i="39"/>
  <c r="F32" i="39"/>
  <c r="F34" i="39"/>
  <c r="F36" i="39"/>
  <c r="F37" i="39"/>
  <c r="F38" i="39"/>
  <c r="F39" i="39"/>
  <c r="F22" i="39"/>
  <c r="C23" i="39"/>
  <c r="E23" i="39" s="1"/>
  <c r="C24" i="39"/>
  <c r="C25" i="39"/>
  <c r="E25" i="39" s="1"/>
  <c r="C26" i="39"/>
  <c r="C29" i="39"/>
  <c r="C30" i="39"/>
  <c r="C31" i="39"/>
  <c r="E31" i="39" s="1"/>
  <c r="C32" i="39"/>
  <c r="E32" i="39" s="1"/>
  <c r="C34" i="39"/>
  <c r="E34" i="39" s="1"/>
  <c r="C36" i="39"/>
  <c r="C37" i="39"/>
  <c r="E37" i="39" s="1"/>
  <c r="C38" i="39"/>
  <c r="C39" i="39"/>
  <c r="C22" i="39"/>
  <c r="C42" i="39" s="1"/>
  <c r="D11" i="38"/>
  <c r="D35" i="38"/>
  <c r="D32" i="38"/>
  <c r="D27" i="38"/>
  <c r="D23" i="38"/>
  <c r="D24" i="38"/>
  <c r="D25" i="38"/>
  <c r="D26" i="38"/>
  <c r="D28" i="38"/>
  <c r="D29" i="38"/>
  <c r="D30" i="38"/>
  <c r="D31" i="38"/>
  <c r="D34" i="38"/>
  <c r="D36" i="38"/>
  <c r="D37" i="38"/>
  <c r="D38" i="38"/>
  <c r="D39" i="38"/>
  <c r="D22" i="38"/>
  <c r="F23" i="38"/>
  <c r="F24" i="38"/>
  <c r="F25" i="38"/>
  <c r="F26" i="38"/>
  <c r="F27" i="38"/>
  <c r="F29" i="38"/>
  <c r="F30" i="38"/>
  <c r="F31" i="38"/>
  <c r="F32" i="38"/>
  <c r="F34" i="38"/>
  <c r="F35" i="38"/>
  <c r="F36" i="38"/>
  <c r="F37" i="38"/>
  <c r="F38" i="38"/>
  <c r="F39" i="38"/>
  <c r="F22" i="38"/>
  <c r="C35" i="38"/>
  <c r="C36" i="38"/>
  <c r="C37" i="38"/>
  <c r="C38" i="38"/>
  <c r="C39" i="38"/>
  <c r="C34" i="38"/>
  <c r="C23" i="38"/>
  <c r="C24" i="38"/>
  <c r="C25" i="38"/>
  <c r="C26" i="38"/>
  <c r="C27" i="38"/>
  <c r="C29" i="38"/>
  <c r="C30" i="38"/>
  <c r="C31" i="38"/>
  <c r="C32" i="38"/>
  <c r="C22" i="38"/>
  <c r="H41" i="40"/>
  <c r="H40" i="40"/>
  <c r="H39" i="40"/>
  <c r="H23" i="40"/>
  <c r="H13" i="40"/>
  <c r="E13" i="40"/>
  <c r="K8" i="40"/>
  <c r="K7" i="40"/>
  <c r="K6" i="40"/>
  <c r="H10" i="40"/>
  <c r="H9" i="40"/>
  <c r="H8" i="40"/>
  <c r="H7" i="40"/>
  <c r="H6" i="40"/>
  <c r="H5" i="40"/>
  <c r="E10" i="40"/>
  <c r="E9" i="40"/>
  <c r="E8" i="40"/>
  <c r="E7" i="40"/>
  <c r="E6" i="40"/>
  <c r="E5" i="40"/>
  <c r="G11" i="40"/>
  <c r="G14" i="40" s="1"/>
  <c r="F11" i="40"/>
  <c r="D11" i="40"/>
  <c r="D14" i="40" s="1"/>
  <c r="C11" i="40"/>
  <c r="H41" i="39"/>
  <c r="H39" i="39"/>
  <c r="H35" i="39"/>
  <c r="H33" i="39"/>
  <c r="H28" i="39"/>
  <c r="H27" i="39"/>
  <c r="H23" i="39"/>
  <c r="H21" i="39"/>
  <c r="E41" i="39"/>
  <c r="E39" i="39"/>
  <c r="E36" i="39"/>
  <c r="E33" i="39"/>
  <c r="E30" i="39"/>
  <c r="E29" i="39"/>
  <c r="E28" i="39"/>
  <c r="E24" i="39"/>
  <c r="E20" i="39"/>
  <c r="H13" i="39"/>
  <c r="E13" i="39"/>
  <c r="K10" i="39"/>
  <c r="K7" i="39"/>
  <c r="H10" i="39"/>
  <c r="H9" i="39"/>
  <c r="H8" i="39"/>
  <c r="H7" i="39"/>
  <c r="H6" i="39"/>
  <c r="H5" i="39"/>
  <c r="E10" i="39"/>
  <c r="E9" i="39"/>
  <c r="E8" i="39"/>
  <c r="E7" i="39"/>
  <c r="E6" i="39"/>
  <c r="E5" i="39"/>
  <c r="G11" i="39"/>
  <c r="G14" i="39" s="1"/>
  <c r="F11" i="39"/>
  <c r="D11" i="39"/>
  <c r="C11" i="39"/>
  <c r="K8" i="39" l="1"/>
  <c r="K13" i="39"/>
  <c r="K6" i="43"/>
  <c r="K9" i="43"/>
  <c r="K13" i="43"/>
  <c r="I11" i="40"/>
  <c r="H26" i="39"/>
  <c r="K10" i="40"/>
  <c r="H32" i="39"/>
  <c r="K6" i="42"/>
  <c r="K13" i="42"/>
  <c r="F42" i="39"/>
  <c r="D42" i="39"/>
  <c r="H31" i="39"/>
  <c r="H24" i="39"/>
  <c r="E39" i="40"/>
  <c r="E26" i="40"/>
  <c r="K5" i="39"/>
  <c r="K5" i="40"/>
  <c r="K13" i="40"/>
  <c r="E37" i="40"/>
  <c r="H42" i="43"/>
  <c r="E42" i="43"/>
  <c r="K8" i="43"/>
  <c r="K10" i="43"/>
  <c r="K5" i="43"/>
  <c r="E11" i="43"/>
  <c r="I11" i="43"/>
  <c r="K7" i="43"/>
  <c r="D14" i="43"/>
  <c r="E14" i="43" s="1"/>
  <c r="H14" i="42"/>
  <c r="I11" i="42"/>
  <c r="K8" i="42"/>
  <c r="K5" i="42"/>
  <c r="E11" i="42"/>
  <c r="C14" i="42"/>
  <c r="D14" i="42"/>
  <c r="K10" i="42"/>
  <c r="H11" i="41"/>
  <c r="E14" i="41"/>
  <c r="E11" i="41"/>
  <c r="J14" i="41"/>
  <c r="J11" i="41"/>
  <c r="H11" i="43"/>
  <c r="F14" i="43"/>
  <c r="E22" i="43"/>
  <c r="J11" i="43"/>
  <c r="H22" i="43"/>
  <c r="I14" i="42"/>
  <c r="J14" i="42"/>
  <c r="H42" i="42"/>
  <c r="H11" i="42"/>
  <c r="E22" i="42"/>
  <c r="J11" i="42"/>
  <c r="H22" i="42"/>
  <c r="I14" i="41"/>
  <c r="H14" i="41"/>
  <c r="C42" i="41"/>
  <c r="H22" i="41"/>
  <c r="D42" i="41"/>
  <c r="F42" i="41"/>
  <c r="H42" i="41" s="1"/>
  <c r="I11" i="41"/>
  <c r="G42" i="39"/>
  <c r="H42" i="39" s="1"/>
  <c r="E38" i="39"/>
  <c r="H30" i="39"/>
  <c r="H37" i="39"/>
  <c r="H29" i="39"/>
  <c r="E26" i="39"/>
  <c r="H22" i="39"/>
  <c r="H35" i="40"/>
  <c r="H32" i="40"/>
  <c r="H37" i="40"/>
  <c r="F42" i="40"/>
  <c r="H31" i="40"/>
  <c r="H38" i="40"/>
  <c r="H24" i="40"/>
  <c r="H36" i="40"/>
  <c r="H30" i="40"/>
  <c r="G42" i="40"/>
  <c r="H22" i="40"/>
  <c r="D42" i="40"/>
  <c r="C42" i="40"/>
  <c r="H11" i="40"/>
  <c r="J14" i="40"/>
  <c r="F14" i="40"/>
  <c r="H14" i="40" s="1"/>
  <c r="C14" i="40"/>
  <c r="E14" i="40" s="1"/>
  <c r="E11" i="40"/>
  <c r="E42" i="39"/>
  <c r="H40" i="39"/>
  <c r="H34" i="39"/>
  <c r="H36" i="39"/>
  <c r="H38" i="39"/>
  <c r="E40" i="39"/>
  <c r="E22" i="39"/>
  <c r="J11" i="39"/>
  <c r="H11" i="39"/>
  <c r="D14" i="39"/>
  <c r="J14" i="39" s="1"/>
  <c r="F14" i="39"/>
  <c r="H14" i="39" s="1"/>
  <c r="I11" i="39"/>
  <c r="C14" i="39"/>
  <c r="I14" i="39" s="1"/>
  <c r="J11" i="40"/>
  <c r="K11" i="40" s="1"/>
  <c r="E11" i="39"/>
  <c r="K11" i="42" l="1"/>
  <c r="K11" i="43"/>
  <c r="J14" i="43"/>
  <c r="E14" i="42"/>
  <c r="E42" i="41"/>
  <c r="I14" i="43"/>
  <c r="H14" i="43"/>
  <c r="K14" i="42"/>
  <c r="H42" i="40"/>
  <c r="E42" i="40"/>
  <c r="I14" i="40"/>
  <c r="K14" i="40" s="1"/>
  <c r="E14" i="39"/>
  <c r="K11" i="39"/>
  <c r="K14" i="39"/>
  <c r="K14" i="43" l="1"/>
  <c r="H13" i="38"/>
  <c r="E13" i="38"/>
  <c r="J10" i="38"/>
  <c r="J9" i="38"/>
  <c r="J8" i="38"/>
  <c r="J7" i="38"/>
  <c r="J6" i="38"/>
  <c r="J5" i="38"/>
  <c r="I10" i="38"/>
  <c r="I9" i="38"/>
  <c r="I8" i="38"/>
  <c r="I7" i="38"/>
  <c r="I6" i="38"/>
  <c r="I5" i="38"/>
  <c r="H10" i="38"/>
  <c r="H9" i="38"/>
  <c r="H8" i="38"/>
  <c r="H7" i="38"/>
  <c r="H6" i="38"/>
  <c r="H5" i="38"/>
  <c r="E10" i="38"/>
  <c r="E9" i="38"/>
  <c r="E8" i="38"/>
  <c r="E7" i="38"/>
  <c r="E6" i="38"/>
  <c r="E5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E41" i="38"/>
  <c r="E40" i="38"/>
  <c r="E39" i="38"/>
  <c r="E38" i="38"/>
  <c r="E37" i="38"/>
  <c r="E36" i="38"/>
  <c r="E35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G42" i="38"/>
  <c r="F42" i="38"/>
  <c r="D42" i="38"/>
  <c r="C42" i="38"/>
  <c r="F14" i="38"/>
  <c r="G11" i="38"/>
  <c r="G14" i="38" s="1"/>
  <c r="F11" i="38"/>
  <c r="C11" i="38"/>
  <c r="C14" i="38" s="1"/>
  <c r="I14" i="38" l="1"/>
  <c r="H11" i="38"/>
  <c r="J11" i="38"/>
  <c r="H14" i="38"/>
  <c r="E11" i="38"/>
  <c r="D14" i="38"/>
  <c r="H42" i="38"/>
  <c r="E42" i="38"/>
  <c r="I11" i="38"/>
  <c r="J14" i="38" l="1"/>
  <c r="E14" i="38"/>
</calcChain>
</file>

<file path=xl/sharedStrings.xml><?xml version="1.0" encoding="utf-8"?>
<sst xmlns="http://schemas.openxmlformats.org/spreadsheetml/2006/main" count="3491" uniqueCount="278">
  <si>
    <t>稅則號列</t>
    <phoneticPr fontId="7" type="noConversion"/>
  </si>
  <si>
    <t>品名</t>
    <phoneticPr fontId="7" type="noConversion"/>
  </si>
  <si>
    <t>差</t>
    <phoneticPr fontId="7" type="noConversion"/>
  </si>
  <si>
    <r>
      <t>順/</t>
    </r>
    <r>
      <rPr>
        <sz val="11"/>
        <color indexed="10"/>
        <rFont val="華康仿宋體"/>
        <family val="3"/>
        <charset val="136"/>
      </rPr>
      <t>逆差</t>
    </r>
    <phoneticPr fontId="7" type="noConversion"/>
  </si>
  <si>
    <t>出口平均單價</t>
    <phoneticPr fontId="7" type="noConversion"/>
  </si>
  <si>
    <t>進口平均單價　</t>
    <phoneticPr fontId="7" type="noConversion"/>
  </si>
  <si>
    <t>(台)</t>
  </si>
  <si>
    <t>(US$)</t>
  </si>
  <si>
    <t>87120010902</t>
    <phoneticPr fontId="7" type="noConversion"/>
  </si>
  <si>
    <t>其他二輪腳踏車</t>
    <phoneticPr fontId="7" type="noConversion"/>
  </si>
  <si>
    <t>87120010109</t>
    <phoneticPr fontId="7" type="noConversion"/>
  </si>
  <si>
    <t>摺疊二輪腳踏車</t>
    <phoneticPr fontId="7" type="noConversion"/>
  </si>
  <si>
    <t>87120010207</t>
    <phoneticPr fontId="17" type="noConversion"/>
  </si>
  <si>
    <t>兒童用二輪腳踏車</t>
    <phoneticPr fontId="17" type="noConversion"/>
  </si>
  <si>
    <t>87120010305</t>
    <phoneticPr fontId="17" type="noConversion"/>
  </si>
  <si>
    <t>城市與旅行用二輪腳踏車</t>
    <phoneticPr fontId="17" type="noConversion"/>
  </si>
  <si>
    <t>87120010403</t>
    <phoneticPr fontId="17" type="noConversion"/>
  </si>
  <si>
    <t>登山用二輪腳踏車</t>
    <phoneticPr fontId="17" type="noConversion"/>
  </si>
  <si>
    <t>87120010500</t>
    <phoneticPr fontId="17" type="noConversion"/>
  </si>
  <si>
    <t>公路用二輪腳踏車</t>
    <phoneticPr fontId="17" type="noConversion"/>
  </si>
  <si>
    <t>87120010</t>
    <phoneticPr fontId="7" type="noConversion"/>
  </si>
  <si>
    <t>二輪腳踏車</t>
    <phoneticPr fontId="7" type="noConversion"/>
  </si>
  <si>
    <t>87120090004</t>
    <phoneticPr fontId="7" type="noConversion"/>
  </si>
  <si>
    <t>其他腳踏車</t>
    <phoneticPr fontId="7" type="noConversion"/>
  </si>
  <si>
    <t>總   計</t>
    <phoneticPr fontId="7" type="noConversion"/>
  </si>
  <si>
    <t>(其他腳踏車+二輪腳踏車)</t>
    <phoneticPr fontId="7" type="noConversion"/>
  </si>
  <si>
    <r>
      <t>順</t>
    </r>
    <r>
      <rPr>
        <sz val="11"/>
        <color indexed="10"/>
        <rFont val="華康仿宋體"/>
        <family val="3"/>
        <charset val="136"/>
      </rPr>
      <t>/逆差</t>
    </r>
    <phoneticPr fontId="7" type="noConversion"/>
  </si>
  <si>
    <t>(公斤)</t>
    <phoneticPr fontId="7" type="noConversion"/>
  </si>
  <si>
    <t>85121010001</t>
    <phoneticPr fontId="7" type="noConversion"/>
  </si>
  <si>
    <t>腳踏車用電氣照明設備　</t>
    <phoneticPr fontId="7" type="noConversion"/>
  </si>
  <si>
    <t>85121020009</t>
    <phoneticPr fontId="7" type="noConversion"/>
  </si>
  <si>
    <t>腳踏車照明視覺信號設備</t>
    <phoneticPr fontId="7" type="noConversion"/>
  </si>
  <si>
    <t>87149120007</t>
    <phoneticPr fontId="7" type="noConversion"/>
  </si>
  <si>
    <t>其他車架.前叉及相關零件</t>
    <phoneticPr fontId="7" type="noConversion"/>
  </si>
  <si>
    <t>87149200108</t>
    <phoneticPr fontId="7" type="noConversion"/>
  </si>
  <si>
    <t>輪圈</t>
    <phoneticPr fontId="7" type="noConversion"/>
  </si>
  <si>
    <t>87149200206</t>
    <phoneticPr fontId="7" type="noConversion"/>
  </si>
  <si>
    <t>輪幅</t>
    <phoneticPr fontId="7" type="noConversion"/>
  </si>
  <si>
    <t>87149200304</t>
    <phoneticPr fontId="7" type="noConversion"/>
  </si>
  <si>
    <t>輪圈及輪幅</t>
    <phoneticPr fontId="7" type="noConversion"/>
  </si>
  <si>
    <t>87149310007</t>
    <phoneticPr fontId="7" type="noConversion"/>
  </si>
  <si>
    <t>輪轂(倒煞車輪及輪轂煞車除外)</t>
    <phoneticPr fontId="7" type="noConversion"/>
  </si>
  <si>
    <t>87149410006</t>
    <phoneticPr fontId="7" type="noConversion"/>
  </si>
  <si>
    <t>煞車鋼線及其零件</t>
    <phoneticPr fontId="7" type="noConversion"/>
  </si>
  <si>
    <t>87149490009</t>
    <phoneticPr fontId="7" type="noConversion"/>
  </si>
  <si>
    <t>其他煞車器及其零件</t>
    <phoneticPr fontId="7" type="noConversion"/>
  </si>
  <si>
    <t>87149500007</t>
    <phoneticPr fontId="7" type="noConversion"/>
  </si>
  <si>
    <t>腳踏車車座</t>
    <phoneticPr fontId="7" type="noConversion"/>
  </si>
  <si>
    <t>87149610004</t>
    <phoneticPr fontId="7" type="noConversion"/>
  </si>
  <si>
    <t>踏板及其零件</t>
    <phoneticPr fontId="7" type="noConversion"/>
  </si>
  <si>
    <t>87149620002</t>
    <phoneticPr fontId="7" type="noConversion"/>
  </si>
  <si>
    <t>曲柄齒輪及其零件</t>
    <phoneticPr fontId="7" type="noConversion"/>
  </si>
  <si>
    <t>73151100209</t>
    <phoneticPr fontId="7" type="noConversion"/>
  </si>
  <si>
    <t>腳踏車用滾子鏈</t>
    <phoneticPr fontId="7" type="noConversion"/>
  </si>
  <si>
    <t>87149990111</t>
    <phoneticPr fontId="7" type="noConversion"/>
  </si>
  <si>
    <t>腳踏車用變速器　</t>
    <phoneticPr fontId="7" type="noConversion"/>
  </si>
  <si>
    <t>87149990139</t>
    <phoneticPr fontId="7" type="noConversion"/>
  </si>
  <si>
    <t>腳踏車用軸心</t>
    <phoneticPr fontId="7" type="noConversion"/>
  </si>
  <si>
    <t>87149990148</t>
    <phoneticPr fontId="7" type="noConversion"/>
  </si>
  <si>
    <t>腳踏車用把手豎管　</t>
    <phoneticPr fontId="7" type="noConversion"/>
  </si>
  <si>
    <t>87149990157</t>
    <phoneticPr fontId="7" type="noConversion"/>
  </si>
  <si>
    <t>腳踏車用座管及上下管</t>
    <phoneticPr fontId="7" type="noConversion"/>
  </si>
  <si>
    <t>87149990166</t>
    <phoneticPr fontId="7" type="noConversion"/>
  </si>
  <si>
    <t>腳踏車用把手　</t>
    <phoneticPr fontId="7" type="noConversion"/>
  </si>
  <si>
    <t>40115000008</t>
    <phoneticPr fontId="7" type="noConversion"/>
  </si>
  <si>
    <t>腳踏用新橡膠氣胎</t>
    <phoneticPr fontId="7" type="noConversion"/>
  </si>
  <si>
    <t>40132000003</t>
    <phoneticPr fontId="7" type="noConversion"/>
  </si>
  <si>
    <t>腳踏車用橡膠內胎　</t>
    <phoneticPr fontId="7" type="noConversion"/>
  </si>
  <si>
    <t>資料來源: 經濟部國貿局,臺灣自行車輸出業同業公會整理</t>
  </si>
  <si>
    <t>同期出口</t>
    <phoneticPr fontId="7" type="noConversion"/>
  </si>
  <si>
    <t>同期出口　</t>
    <phoneticPr fontId="17" type="noConversion"/>
  </si>
  <si>
    <t>數量(台)</t>
    <phoneticPr fontId="17" type="noConversion"/>
  </si>
  <si>
    <t>數量比較</t>
    <phoneticPr fontId="17" type="noConversion"/>
  </si>
  <si>
    <t>金額(US$)</t>
    <phoneticPr fontId="17" type="noConversion"/>
  </si>
  <si>
    <t>金額比較</t>
    <phoneticPr fontId="17" type="noConversion"/>
  </si>
  <si>
    <t>平均單價比較</t>
    <phoneticPr fontId="17" type="noConversion"/>
  </si>
  <si>
    <t>(其他腳踏車+二輪腳踏車)</t>
  </si>
  <si>
    <t>數量(公斤)</t>
    <phoneticPr fontId="17" type="noConversion"/>
  </si>
  <si>
    <t>金額比較　</t>
    <phoneticPr fontId="17" type="noConversion"/>
  </si>
  <si>
    <t>同期進口</t>
    <phoneticPr fontId="7" type="noConversion"/>
  </si>
  <si>
    <t>1月出口數量</t>
  </si>
  <si>
    <t>1月進口數量</t>
  </si>
  <si>
    <t>1月出口金額</t>
  </si>
  <si>
    <t>1月進口金額</t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</si>
  <si>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</si>
  <si>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8"/>
        <rFont val="新細明體"/>
        <family val="1"/>
        <charset val="136"/>
      </rPr>
      <t>年平均單價</t>
    </r>
    <phoneticPr fontId="4" type="noConversion"/>
  </si>
  <si>
    <t>2022年平均單價</t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</si>
  <si>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</t>
    </r>
    <r>
      <rPr>
        <b/>
        <sz val="14"/>
        <rFont val="新細明體"/>
        <family val="1"/>
        <charset val="136"/>
      </rPr>
      <t>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</si>
  <si>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</t>
    </r>
    <r>
      <rPr>
        <b/>
        <sz val="14"/>
        <rFont val="新細明體"/>
        <family val="1"/>
        <charset val="136"/>
      </rPr>
      <t>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</si>
  <si>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</si>
  <si>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</si>
  <si>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</si>
  <si>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</si>
  <si>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</si>
  <si>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2024</t>
    </r>
    <r>
      <rPr>
        <sz val="8"/>
        <rFont val="新細明體"/>
        <family val="1"/>
        <charset val="136"/>
      </rPr>
      <t>年平均單價</t>
    </r>
    <phoneticPr fontId="4" type="noConversion"/>
  </si>
  <si>
    <r>
      <t>2023</t>
    </r>
    <r>
      <rPr>
        <sz val="8"/>
        <rFont val="新細明體"/>
        <family val="1"/>
        <charset val="136"/>
      </rPr>
      <t>年平均單價　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</si>
  <si>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</si>
  <si>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</si>
  <si>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t>其他飛輪之鏈輪</t>
  </si>
  <si>
    <t>裝有棘輪機構之單一鏈輪</t>
  </si>
  <si>
    <r>
      <t xml:space="preserve"> 2024</t>
    </r>
    <r>
      <rPr>
        <b/>
        <sz val="14"/>
        <rFont val="新細明體"/>
        <family val="1"/>
        <charset val="136"/>
      </rPr>
      <t>年2月台灣自行車對中國大陸出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</si>
  <si>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年2月台灣自行車零配件對中國大陸出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</si>
  <si>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2月出口數量</t>
    <phoneticPr fontId="4" type="noConversion"/>
  </si>
  <si>
    <t>2月出口金額</t>
    <phoneticPr fontId="4" type="noConversion"/>
  </si>
  <si>
    <r>
      <rPr>
        <sz val="11"/>
        <color rgb="FF993366"/>
        <rFont val="新細明體"/>
        <family val="3"/>
        <charset val="136"/>
      </rPr>
      <t>2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</si>
  <si>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2月進口金額</t>
    <phoneticPr fontId="4" type="noConversion"/>
  </si>
  <si>
    <r>
      <t>2024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華康仿宋體"/>
        <family val="1"/>
      </rPr>
      <t>1-</t>
    </r>
    <r>
      <rPr>
        <sz val="11"/>
        <color rgb="FF993366"/>
        <rFont val="新細明體"/>
        <family val="1"/>
        <charset val="136"/>
      </rPr>
      <t>2月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</si>
  <si>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</si>
  <si>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</si>
  <si>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</si>
  <si>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</si>
  <si>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</si>
  <si>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</si>
  <si>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</si>
  <si>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(</t>
    </r>
    <r>
      <rPr>
        <sz val="11"/>
        <color rgb="FF993366"/>
        <rFont val="新細明體"/>
        <family val="1"/>
        <charset val="136"/>
      </rPr>
      <t>台</t>
    </r>
    <r>
      <rPr>
        <sz val="11"/>
        <color rgb="FF993366"/>
        <rFont val="細明體-ExtB"/>
        <family val="1"/>
        <charset val="136"/>
      </rPr>
      <t>)</t>
    </r>
    <phoneticPr fontId="4" type="noConversion"/>
  </si>
  <si>
    <t>(台)</t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</si>
  <si>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年3月台灣自行車對中國大陸出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</si>
  <si>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3月出口數量</t>
    <phoneticPr fontId="4" type="noConversion"/>
  </si>
  <si>
    <r>
      <t>3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</si>
  <si>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3月出口金額</t>
    <phoneticPr fontId="4" type="noConversion"/>
  </si>
  <si>
    <t>3月進口金額</t>
    <phoneticPr fontId="4" type="noConversion"/>
  </si>
  <si>
    <t>進口平均單價</t>
    <phoneticPr fontId="7" type="noConversion"/>
  </si>
  <si>
    <r>
      <t xml:space="preserve"> 2024</t>
    </r>
    <r>
      <rPr>
        <b/>
        <sz val="14"/>
        <rFont val="新細明體"/>
        <family val="1"/>
        <charset val="136"/>
      </rPr>
      <t>年3月台灣自行車零配件對中國大陸出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</si>
  <si>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</si>
  <si>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</si>
  <si>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華康仿宋體"/>
        <family val="1"/>
      </rPr>
      <t>1-3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</si>
  <si>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1-3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</si>
  <si>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1-3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</si>
  <si>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1-3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</si>
  <si>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2024</t>
    </r>
    <r>
      <rPr>
        <sz val="9"/>
        <rFont val="新細明體"/>
        <family val="1"/>
        <charset val="136"/>
      </rPr>
      <t>年平均單價</t>
    </r>
    <phoneticPr fontId="4" type="noConversion"/>
  </si>
  <si>
    <r>
      <t>2023</t>
    </r>
    <r>
      <rPr>
        <sz val="9"/>
        <rFont val="新細明體"/>
        <family val="1"/>
        <charset val="136"/>
      </rPr>
      <t>年平均單價　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</si>
  <si>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</si>
  <si>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1-3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</si>
  <si>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</si>
  <si>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2024</t>
    </r>
    <r>
      <rPr>
        <sz val="8"/>
        <rFont val="新細明體"/>
        <family val="1"/>
        <charset val="136"/>
      </rPr>
      <t>年平均單價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</si>
  <si>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年4月台灣自行車對中國大陸出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</si>
  <si>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年4月台灣自行車零配件對中國大陸出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</si>
  <si>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4月出口數量</t>
    <phoneticPr fontId="4" type="noConversion"/>
  </si>
  <si>
    <r>
      <t>4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</si>
  <si>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4月出口金額</t>
    <phoneticPr fontId="4" type="noConversion"/>
  </si>
  <si>
    <t>4月進口金額</t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</si>
  <si>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</si>
  <si>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</si>
  <si>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華康仿宋體"/>
        <family val="1"/>
      </rPr>
      <t>1-4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</si>
  <si>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1-4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</si>
  <si>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1-4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</si>
  <si>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1-4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</si>
  <si>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1-4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</si>
  <si>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</si>
  <si>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</si>
  <si>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年5月台灣自行車對中國大陸出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</si>
  <si>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5月出口數量</t>
    <phoneticPr fontId="4" type="noConversion"/>
  </si>
  <si>
    <r>
      <t>54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</si>
  <si>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5月出口金額</t>
    <phoneticPr fontId="4" type="noConversion"/>
  </si>
  <si>
    <t>5月進口金額</t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</si>
  <si>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年5月台灣自行車零配件對中國大陸出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</si>
  <si>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5月進口數量</t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</si>
  <si>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</si>
  <si>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華康仿宋體"/>
        <family val="1"/>
      </rPr>
      <t>1-5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</si>
  <si>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1-5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</si>
  <si>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1-5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</si>
  <si>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1-5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</si>
  <si>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</si>
  <si>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1-5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</si>
  <si>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</si>
  <si>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</si>
  <si>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年6月台灣自行車對中國大陸出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</si>
  <si>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6月出口數量</t>
    <phoneticPr fontId="4" type="noConversion"/>
  </si>
  <si>
    <r>
      <t>6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</si>
  <si>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6月出口金額</t>
    <phoneticPr fontId="4" type="noConversion"/>
  </si>
  <si>
    <t>6月進口金額</t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</si>
  <si>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年6月台灣自行車零配件對中國大陸出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</si>
  <si>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6月進口數量</t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</si>
  <si>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</si>
  <si>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</si>
  <si>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1-6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</si>
  <si>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</si>
  <si>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1-6</t>
    </r>
    <r>
      <rPr>
        <sz val="11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</si>
  <si>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華康仿宋體"/>
        <family val="1"/>
      </rPr>
      <t>1-6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</si>
  <si>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細明體-ExtB"/>
        <family val="1"/>
        <charset val="136"/>
      </rPr>
      <t>1-6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</si>
  <si>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2023</t>
    </r>
    <r>
      <rPr>
        <sz val="9"/>
        <color rgb="FF230CF0"/>
        <rFont val="新細明體"/>
        <family val="1"/>
        <charset val="136"/>
      </rPr>
      <t>年平均單價　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</si>
  <si>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細明體-ExtB"/>
        <family val="1"/>
        <charset val="136"/>
      </rPr>
      <t>1-6</t>
    </r>
    <r>
      <rPr>
        <sz val="11"/>
        <rFont val="新細明體"/>
        <family val="1"/>
        <charset val="136"/>
      </rPr>
      <t>月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</si>
  <si>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</si>
  <si>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年7月台灣自行車對中國大陸出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</si>
  <si>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華康仿宋體"/>
        <family val="1"/>
      </rPr>
      <t>1-7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</si>
  <si>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細明體-ExtB"/>
        <family val="1"/>
        <charset val="136"/>
      </rPr>
      <t>1-7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</si>
  <si>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1-7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</si>
  <si>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1-7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</si>
  <si>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</si>
  <si>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細明體-ExtB"/>
        <family val="1"/>
        <charset val="136"/>
      </rPr>
      <t>1-7</t>
    </r>
    <r>
      <rPr>
        <sz val="11"/>
        <rFont val="新細明體"/>
        <family val="1"/>
        <charset val="136"/>
      </rPr>
      <t>月</t>
    </r>
    <phoneticPr fontId="4" type="noConversion"/>
  </si>
  <si>
    <t>7月出口數量</t>
    <phoneticPr fontId="4" type="noConversion"/>
  </si>
  <si>
    <r>
      <t>7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</si>
  <si>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7月出口金額</t>
    <phoneticPr fontId="4" type="noConversion"/>
  </si>
  <si>
    <t>7月進口金額</t>
    <phoneticPr fontId="4" type="noConversion"/>
  </si>
  <si>
    <t>7月進口數量</t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</si>
  <si>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</si>
  <si>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</si>
  <si>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年7月台灣自行車零配件對中國大陸出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</si>
  <si>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年8月台灣自行車對中國大陸出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</si>
  <si>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8月出口數量</t>
    <phoneticPr fontId="4" type="noConversion"/>
  </si>
  <si>
    <r>
      <t>8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</si>
  <si>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8月出口金額</t>
    <phoneticPr fontId="4" type="noConversion"/>
  </si>
  <si>
    <t>8月進口金額</t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</si>
  <si>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年8月台灣自行車零配件對中國大陸出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</si>
  <si>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8月進口數量</t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</si>
  <si>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</si>
  <si>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</si>
  <si>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</si>
  <si>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細明體-ExtB"/>
        <family val="1"/>
        <charset val="136"/>
      </rPr>
      <t>1-8</t>
    </r>
    <r>
      <rPr>
        <sz val="11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</si>
  <si>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華康仿宋體"/>
        <family val="1"/>
      </rPr>
      <t>1-8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</si>
  <si>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細明體-ExtB"/>
        <family val="1"/>
        <charset val="136"/>
      </rPr>
      <t>1-8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</si>
  <si>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1-8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</si>
  <si>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1-8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</si>
  <si>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</si>
  <si>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年9月台灣自行車對中國大陸出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</si>
  <si>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9月出口數量</t>
    <phoneticPr fontId="4" type="noConversion"/>
  </si>
  <si>
    <r>
      <t>9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</si>
  <si>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9月出口金額</t>
    <phoneticPr fontId="4" type="noConversion"/>
  </si>
  <si>
    <t>9月進口金額</t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</si>
  <si>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年9月台灣自行車零配件對中國大陸出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</si>
  <si>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9月進口數量</t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</si>
  <si>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</si>
  <si>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</si>
  <si>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細明體-ExtB"/>
        <family val="1"/>
        <charset val="136"/>
      </rPr>
      <t>1-9</t>
    </r>
    <r>
      <rPr>
        <sz val="11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</si>
  <si>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華康仿宋體"/>
        <family val="1"/>
      </rPr>
      <t>1-9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</si>
  <si>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細明體-ExtB"/>
        <family val="1"/>
        <charset val="136"/>
      </rPr>
      <t>1-9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</si>
  <si>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1-9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</si>
  <si>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1-9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</si>
  <si>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</si>
  <si>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</si>
  <si>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年10月台灣自行車對中國大陸出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</si>
  <si>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10月出口數量</t>
    <phoneticPr fontId="4" type="noConversion"/>
  </si>
  <si>
    <r>
      <t>10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</si>
  <si>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10月出口金額</t>
    <phoneticPr fontId="4" type="noConversion"/>
  </si>
  <si>
    <t>10月進口金額</t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</si>
  <si>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年10月台灣自行車零配件對中國大陸出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</si>
  <si>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10月進口數量</t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</si>
  <si>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</si>
  <si>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華康仿宋體"/>
        <family val="1"/>
      </rPr>
      <t>1-10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</si>
  <si>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細明體-ExtB"/>
        <family val="1"/>
        <charset val="136"/>
      </rPr>
      <t>1-10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</si>
  <si>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1-10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</si>
  <si>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1-10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</si>
  <si>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</si>
  <si>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細明體-ExtB"/>
        <family val="1"/>
        <charset val="136"/>
      </rPr>
      <t>1-10</t>
    </r>
    <r>
      <rPr>
        <sz val="11"/>
        <rFont val="新細明體"/>
        <family val="1"/>
        <charset val="136"/>
      </rPr>
      <t>月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</si>
  <si>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</si>
  <si>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</si>
  <si>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年11月台灣自行車對中國大陸出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</si>
  <si>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年11月台灣自行車零配件對中國大陸出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</si>
  <si>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11月出口數量</t>
    <phoneticPr fontId="4" type="noConversion"/>
  </si>
  <si>
    <r>
      <t>11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</si>
  <si>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11月出口金額</t>
    <phoneticPr fontId="4" type="noConversion"/>
  </si>
  <si>
    <t>11月進口金額</t>
    <phoneticPr fontId="4" type="noConversion"/>
  </si>
  <si>
    <t>11月進口數量</t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</si>
  <si>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華康仿宋體"/>
        <family val="1"/>
      </rPr>
      <t>1-11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</si>
  <si>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細明體-ExtB"/>
        <family val="1"/>
        <charset val="136"/>
      </rPr>
      <t>1-11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</si>
  <si>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1-11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</si>
  <si>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1-11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</si>
  <si>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</si>
  <si>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1-11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</si>
  <si>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細明體-ExtB"/>
        <family val="1"/>
        <charset val="136"/>
      </rPr>
      <t>1-11</t>
    </r>
    <r>
      <rPr>
        <sz val="11"/>
        <rFont val="新細明體"/>
        <family val="1"/>
        <charset val="136"/>
      </rPr>
      <t>月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</si>
  <si>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</si>
  <si>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</si>
  <si>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年12月台灣自行車對中國大陸出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</si>
  <si>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2024</t>
    </r>
    <r>
      <rPr>
        <b/>
        <sz val="14"/>
        <rFont val="新細明體"/>
        <family val="1"/>
        <charset val="136"/>
      </rPr>
      <t>年12月台灣自行車零配件對中國大陸出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</si>
  <si>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12月出口數量</t>
    <phoneticPr fontId="4" type="noConversion"/>
  </si>
  <si>
    <r>
      <t>12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</si>
  <si>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12月出口金額</t>
    <phoneticPr fontId="4" type="noConversion"/>
  </si>
  <si>
    <t>12月進口金額</t>
    <phoneticPr fontId="4" type="noConversion"/>
  </si>
  <si>
    <t>12月進口數量</t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</si>
  <si>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</si>
  <si>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 xml:space="preserve"> 2024/2023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</si>
  <si>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華康仿宋體"/>
        <family val="1"/>
      </rPr>
      <t>1-12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</si>
  <si>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細明體-ExtB"/>
        <family val="1"/>
        <charset val="136"/>
      </rPr>
      <t>1-12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</si>
  <si>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1-12</t>
    </r>
    <r>
      <rPr>
        <sz val="11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</si>
  <si>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</si>
  <si>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細明體-ExtB"/>
        <family val="1"/>
        <charset val="136"/>
      </rPr>
      <t>1-12</t>
    </r>
    <r>
      <rPr>
        <sz val="11"/>
        <rFont val="新細明體"/>
        <family val="1"/>
        <charset val="136"/>
      </rPr>
      <t>月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</si>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</sst>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 ;[Red]\-#,##0\ "/>
    <numFmt numFmtId="177" formatCode="_-* #,##0_-;\-* #,##0_-;_-* &quot;-&quot;??_-;_-@_-"/>
    <numFmt numFmtId="178" formatCode="_(* #,##0_);_(* \(#,##0\);_(* &quot;-&quot;_);_(@_)"/>
    <numFmt numFmtId="179" formatCode="0.00%;[Red]\-0.00%"/>
    <numFmt numFmtId="180" formatCode="0.00%;[Red]\-0.00%;&quot; - &quot;"/>
  </numFmts>
  <fonts count="8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華康仿宋體"/>
      <family val="1"/>
      <charset val="136"/>
    </font>
    <font>
      <sz val="11"/>
      <name val="華康仿宋體"/>
      <family val="1"/>
      <charset val="136"/>
    </font>
    <font>
      <sz val="9"/>
      <name val="細明體"/>
      <family val="3"/>
      <charset val="136"/>
    </font>
    <font>
      <sz val="11"/>
      <color indexed="61"/>
      <name val="華康仿宋體"/>
      <family val="3"/>
      <charset val="136"/>
    </font>
    <font>
      <sz val="11"/>
      <color indexed="57"/>
      <name val="細明體"/>
      <family val="3"/>
      <charset val="136"/>
    </font>
    <font>
      <sz val="11"/>
      <color indexed="57"/>
      <name val="華康仿宋體"/>
      <family val="3"/>
      <charset val="136"/>
    </font>
    <font>
      <sz val="11"/>
      <color indexed="10"/>
      <name val="華康仿宋體"/>
      <family val="3"/>
      <charset val="136"/>
    </font>
    <font>
      <sz val="8"/>
      <name val="華康仿宋體"/>
      <family val="3"/>
      <charset val="136"/>
    </font>
    <font>
      <sz val="7"/>
      <name val="華康仿宋體"/>
      <family val="3"/>
      <charset val="136"/>
    </font>
    <font>
      <sz val="12"/>
      <name val="細明體"/>
      <family val="3"/>
      <charset val="136"/>
    </font>
    <font>
      <sz val="10"/>
      <name val="細明體"/>
      <family val="3"/>
      <charset val="136"/>
    </font>
    <font>
      <sz val="12"/>
      <color indexed="10"/>
      <name val="Times New Roman"/>
      <family val="1"/>
    </font>
    <font>
      <sz val="9"/>
      <name val="新細明體"/>
      <family val="1"/>
      <charset val="136"/>
    </font>
    <font>
      <b/>
      <sz val="12"/>
      <name val="細明體"/>
      <family val="3"/>
      <charset val="136"/>
    </font>
    <font>
      <b/>
      <sz val="9"/>
      <name val="細明體"/>
      <family val="3"/>
      <charset val="136"/>
    </font>
    <font>
      <b/>
      <sz val="12"/>
      <name val="Arial Unicode MS"/>
      <family val="1"/>
      <charset val="136"/>
    </font>
    <font>
      <b/>
      <sz val="12"/>
      <color rgb="FFFF0000"/>
      <name val="Arial Unicode MS"/>
      <family val="1"/>
      <charset val="136"/>
    </font>
    <font>
      <b/>
      <sz val="10"/>
      <name val="細明體"/>
      <family val="3"/>
      <charset val="136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華康仿宋體"/>
      <family val="3"/>
      <charset val="136"/>
    </font>
    <font>
      <b/>
      <sz val="14"/>
      <name val="Times New Roman"/>
      <family val="1"/>
    </font>
    <font>
      <sz val="8"/>
      <name val="新細明體"/>
      <family val="1"/>
      <charset val="136"/>
    </font>
    <font>
      <sz val="12"/>
      <color rgb="FFFF0000"/>
      <name val="Times New Roman"/>
      <family val="1"/>
    </font>
    <font>
      <sz val="11"/>
      <color rgb="FF230CF0"/>
      <name val="Times New Roman"/>
      <family val="1"/>
    </font>
    <font>
      <sz val="11"/>
      <color rgb="FF230CF0"/>
      <name val="華康仿宋體"/>
      <family val="3"/>
      <charset val="136"/>
    </font>
    <font>
      <sz val="12"/>
      <color rgb="FF230CF0"/>
      <name val="Times New Roman"/>
      <family val="1"/>
    </font>
    <font>
      <b/>
      <sz val="12"/>
      <color rgb="FF230CF0"/>
      <name val="Arial Unicode MS"/>
      <family val="1"/>
      <charset val="136"/>
    </font>
    <font>
      <b/>
      <sz val="14"/>
      <name val="新細明體"/>
      <family val="1"/>
      <charset val="136"/>
    </font>
    <font>
      <b/>
      <sz val="14"/>
      <name val="細明體-ExtB"/>
      <family val="1"/>
      <charset val="136"/>
    </font>
    <font>
      <sz val="11"/>
      <color rgb="FF993366"/>
      <name val="新細明體"/>
      <family val="1"/>
      <charset val="136"/>
    </font>
    <font>
      <sz val="11"/>
      <color rgb="FF993366"/>
      <name val="細明體-ExtB"/>
      <family val="1"/>
      <charset val="136"/>
    </font>
    <font>
      <b/>
      <sz val="14"/>
      <name val="細明體"/>
      <family val="3"/>
      <charset val="136"/>
    </font>
    <font>
      <sz val="11"/>
      <color rgb="FF230CF0"/>
      <name val="新細明體"/>
      <family val="1"/>
      <charset val="136"/>
    </font>
    <font>
      <b/>
      <sz val="14"/>
      <name val="華康仿宋體"/>
      <family val="1"/>
    </font>
    <font>
      <b/>
      <sz val="12"/>
      <color indexed="10"/>
      <name val="Arial Unicode MS"/>
      <family val="1"/>
      <charset val="136"/>
    </font>
    <font>
      <b/>
      <sz val="12"/>
      <color indexed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Arial Unicode MS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Arial Unicode MS"/>
      <family val="1"/>
      <charset val="136"/>
    </font>
    <font>
      <b/>
      <sz val="12"/>
      <name val="新細明體"/>
      <family val="1"/>
    </font>
    <font>
      <sz val="12"/>
      <name val="新細明體"/>
      <family val="1"/>
    </font>
    <font>
      <sz val="12"/>
      <color rgb="FFFF0000"/>
      <name val="新細明體"/>
      <family val="1"/>
    </font>
    <font>
      <b/>
      <sz val="12"/>
      <color theme="1"/>
      <name val="Times New Roman"/>
      <family val="1"/>
    </font>
    <font>
      <sz val="11"/>
      <color rgb="FF993366"/>
      <name val="新細明體"/>
      <family val="3"/>
      <charset val="136"/>
    </font>
    <font>
      <sz val="11"/>
      <color rgb="FF339966"/>
      <name val="新細明體"/>
      <family val="1"/>
      <charset val="136"/>
    </font>
    <font>
      <sz val="11"/>
      <color rgb="FF993366"/>
      <name val="華康仿宋體"/>
      <family val="1"/>
    </font>
    <font>
      <sz val="9"/>
      <name val="華康仿宋體"/>
      <family val="3"/>
      <charset val="136"/>
    </font>
    <font>
      <sz val="9"/>
      <name val="華康仿宋體"/>
      <family val="1"/>
      <charset val="136"/>
    </font>
    <font>
      <sz val="10"/>
      <name val="華康仿宋體"/>
      <charset val="136"/>
    </font>
    <font>
      <sz val="10"/>
      <name val="華康仿宋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-ExtB"/>
      <family val="1"/>
      <charset val="136"/>
    </font>
    <font>
      <sz val="12"/>
      <color indexed="12"/>
      <name val="新細明體"/>
      <family val="1"/>
      <charset val="136"/>
    </font>
    <font>
      <sz val="12"/>
      <color rgb="FF0000FF"/>
      <name val="新細明體"/>
      <family val="1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rgb="FF230CF0"/>
      <name val="新細明體"/>
      <family val="1"/>
      <charset val="136"/>
    </font>
    <font>
      <sz val="12"/>
      <color rgb="FF230CF0"/>
      <name val="新細明體"/>
      <family val="1"/>
    </font>
    <font>
      <sz val="11"/>
      <name val="Times New Roman"/>
      <family val="1"/>
    </font>
    <font>
      <sz val="11"/>
      <color indexed="8"/>
      <name val="新細明體"/>
      <family val="2"/>
      <scheme val="minor"/>
    </font>
    <font>
      <sz val="11"/>
      <name val="新細明體"/>
      <family val="1"/>
      <charset val="136"/>
    </font>
    <font>
      <sz val="11"/>
      <name val="細明體-ExtB"/>
      <family val="1"/>
      <charset val="136"/>
    </font>
    <font>
      <sz val="12"/>
      <color rgb="FF230CF0"/>
      <name val="新細明體"/>
      <family val="2"/>
      <charset val="136"/>
      <scheme val="minor"/>
    </font>
    <font>
      <sz val="11"/>
      <name val="華康仿宋體"/>
      <family val="3"/>
      <charset val="136"/>
    </font>
    <font>
      <sz val="11"/>
      <name val="華康仿宋體"/>
      <family val="1"/>
    </font>
    <font>
      <sz val="11"/>
      <color rgb="FF230CF0"/>
      <name val="細明體-ExtB"/>
      <family val="1"/>
      <charset val="136"/>
    </font>
    <font>
      <sz val="9"/>
      <color rgb="FF230CF0"/>
      <name val="華康仿宋體"/>
      <family val="3"/>
      <charset val="136"/>
    </font>
    <font>
      <sz val="9"/>
      <color rgb="FF230CF0"/>
      <name val="新細明體"/>
      <family val="1"/>
      <charset val="136"/>
    </font>
    <font>
      <sz val="9"/>
      <color rgb="FF230CF0"/>
      <name val="華康仿宋體"/>
      <family val="1"/>
      <charset val="136"/>
    </font>
    <font>
      <b/>
      <sz val="12"/>
      <color rgb="FF230CF0"/>
      <name val="新細明體"/>
      <family val="1"/>
      <charset val="136"/>
    </font>
    <font>
      <sz val="12"/>
      <color rgb="FF0000FF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68" fillId="0" borderId="0">
      <alignment vertical="center"/>
    </xf>
  </cellStyleXfs>
  <cellXfs count="20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49" fontId="2" fillId="0" borderId="0" xfId="2" applyNumberFormat="1"/>
    <xf numFmtId="0" fontId="2" fillId="0" borderId="0" xfId="2"/>
    <xf numFmtId="41" fontId="2" fillId="0" borderId="0" xfId="2" applyNumberFormat="1"/>
    <xf numFmtId="49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41" fontId="8" fillId="0" borderId="1" xfId="2" applyNumberFormat="1" applyFont="1" applyBorder="1" applyAlignment="1">
      <alignment horizontal="center"/>
    </xf>
    <xf numFmtId="41" fontId="8" fillId="0" borderId="1" xfId="2" quotePrefix="1" applyNumberFormat="1" applyFont="1" applyBorder="1" applyAlignment="1">
      <alignment horizontal="center"/>
    </xf>
    <xf numFmtId="41" fontId="6" fillId="0" borderId="1" xfId="2" applyNumberFormat="1" applyFont="1" applyBorder="1" applyAlignment="1">
      <alignment horizontal="center"/>
    </xf>
    <xf numFmtId="41" fontId="9" fillId="0" borderId="1" xfId="2" applyNumberFormat="1" applyFont="1" applyBorder="1" applyAlignment="1">
      <alignment horizontal="center"/>
    </xf>
    <xf numFmtId="41" fontId="10" fillId="0" borderId="1" xfId="2" applyNumberFormat="1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9" fontId="6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41" fontId="8" fillId="0" borderId="2" xfId="2" applyNumberFormat="1" applyFont="1" applyBorder="1" applyAlignment="1">
      <alignment horizontal="center"/>
    </xf>
    <xf numFmtId="41" fontId="6" fillId="0" borderId="2" xfId="2" applyNumberFormat="1" applyFont="1" applyBorder="1" applyAlignment="1">
      <alignment horizontal="center"/>
    </xf>
    <xf numFmtId="41" fontId="10" fillId="0" borderId="2" xfId="2" quotePrefix="1" applyNumberFormat="1" applyFont="1" applyBorder="1" applyAlignment="1">
      <alignment horizontal="center"/>
    </xf>
    <xf numFmtId="41" fontId="6" fillId="0" borderId="2" xfId="2" quotePrefix="1" applyNumberFormat="1" applyFont="1" applyBorder="1" applyAlignment="1">
      <alignment horizontal="center"/>
    </xf>
    <xf numFmtId="0" fontId="13" fillId="0" borderId="2" xfId="2" quotePrefix="1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49" fontId="14" fillId="0" borderId="3" xfId="2" applyNumberFormat="1" applyFont="1" applyBorder="1"/>
    <xf numFmtId="0" fontId="15" fillId="0" borderId="3" xfId="2" applyFont="1" applyBorder="1"/>
    <xf numFmtId="41" fontId="2" fillId="0" borderId="3" xfId="2" applyNumberFormat="1" applyBorder="1"/>
    <xf numFmtId="176" fontId="2" fillId="0" borderId="3" xfId="0" applyNumberFormat="1" applyFont="1" applyBorder="1" applyAlignment="1"/>
    <xf numFmtId="43" fontId="2" fillId="0" borderId="3" xfId="2" applyNumberFormat="1" applyBorder="1"/>
    <xf numFmtId="49" fontId="14" fillId="0" borderId="1" xfId="2" applyNumberFormat="1" applyFont="1" applyBorder="1"/>
    <xf numFmtId="0" fontId="15" fillId="0" borderId="1" xfId="2" applyFont="1" applyBorder="1"/>
    <xf numFmtId="0" fontId="15" fillId="0" borderId="4" xfId="2" applyFont="1" applyBorder="1"/>
    <xf numFmtId="41" fontId="2" fillId="0" borderId="3" xfId="2" applyNumberFormat="1" applyBorder="1" applyAlignment="1">
      <alignment wrapText="1"/>
    </xf>
    <xf numFmtId="49" fontId="18" fillId="0" borderId="5" xfId="2" applyNumberFormat="1" applyFont="1" applyBorder="1"/>
    <xf numFmtId="41" fontId="20" fillId="0" borderId="5" xfId="2" applyNumberFormat="1" applyFont="1" applyBorder="1"/>
    <xf numFmtId="43" fontId="20" fillId="0" borderId="5" xfId="2" applyNumberFormat="1" applyFont="1" applyBorder="1"/>
    <xf numFmtId="49" fontId="14" fillId="0" borderId="0" xfId="2" applyNumberFormat="1" applyFont="1"/>
    <xf numFmtId="0" fontId="15" fillId="0" borderId="0" xfId="2" applyFont="1"/>
    <xf numFmtId="43" fontId="2" fillId="0" borderId="0" xfId="2" applyNumberFormat="1"/>
    <xf numFmtId="0" fontId="22" fillId="0" borderId="5" xfId="2" applyFont="1" applyBorder="1"/>
    <xf numFmtId="49" fontId="18" fillId="0" borderId="0" xfId="2" applyNumberFormat="1" applyFont="1"/>
    <xf numFmtId="0" fontId="22" fillId="0" borderId="0" xfId="2" applyFont="1"/>
    <xf numFmtId="41" fontId="23" fillId="0" borderId="0" xfId="2" applyNumberFormat="1" applyFont="1"/>
    <xf numFmtId="41" fontId="24" fillId="0" borderId="0" xfId="2" applyNumberFormat="1" applyFont="1"/>
    <xf numFmtId="43" fontId="23" fillId="0" borderId="0" xfId="2" applyNumberFormat="1" applyFont="1"/>
    <xf numFmtId="0" fontId="5" fillId="0" borderId="0" xfId="2" applyFont="1"/>
    <xf numFmtId="41" fontId="16" fillId="0" borderId="0" xfId="2" applyNumberFormat="1" applyFont="1"/>
    <xf numFmtId="0" fontId="13" fillId="0" borderId="0" xfId="2" applyFont="1" applyAlignment="1">
      <alignment horizontal="center"/>
    </xf>
    <xf numFmtId="0" fontId="13" fillId="0" borderId="0" xfId="2" quotePrefix="1" applyFont="1" applyAlignment="1">
      <alignment horizontal="center"/>
    </xf>
    <xf numFmtId="49" fontId="2" fillId="0" borderId="3" xfId="2" applyNumberFormat="1" applyBorder="1"/>
    <xf numFmtId="177" fontId="2" fillId="0" borderId="3" xfId="1" applyNumberFormat="1" applyFont="1" applyBorder="1" applyAlignment="1"/>
    <xf numFmtId="49" fontId="18" fillId="0" borderId="6" xfId="2" applyNumberFormat="1" applyFont="1" applyBorder="1"/>
    <xf numFmtId="0" fontId="23" fillId="0" borderId="6" xfId="2" applyFont="1" applyBorder="1"/>
    <xf numFmtId="41" fontId="23" fillId="0" borderId="6" xfId="2" applyNumberFormat="1" applyFont="1" applyBorder="1"/>
    <xf numFmtId="176" fontId="23" fillId="0" borderId="6" xfId="0" applyNumberFormat="1" applyFont="1" applyBorder="1" applyAlignment="1"/>
    <xf numFmtId="0" fontId="23" fillId="0" borderId="0" xfId="2" applyFont="1"/>
    <xf numFmtId="0" fontId="25" fillId="0" borderId="0" xfId="2" quotePrefix="1" applyFont="1" applyAlignment="1">
      <alignment horizontal="left"/>
    </xf>
    <xf numFmtId="0" fontId="25" fillId="0" borderId="0" xfId="2" applyFont="1"/>
    <xf numFmtId="178" fontId="2" fillId="2" borderId="0" xfId="2" applyNumberFormat="1" applyFill="1"/>
    <xf numFmtId="0" fontId="12" fillId="0" borderId="1" xfId="2" applyFont="1" applyBorder="1" applyAlignment="1">
      <alignment horizontal="center"/>
    </xf>
    <xf numFmtId="0" fontId="27" fillId="0" borderId="1" xfId="2" applyFont="1" applyBorder="1"/>
    <xf numFmtId="0" fontId="6" fillId="0" borderId="2" xfId="2" quotePrefix="1" applyFont="1" applyBorder="1" applyAlignment="1">
      <alignment horizontal="center"/>
    </xf>
    <xf numFmtId="0" fontId="27" fillId="0" borderId="2" xfId="2" applyFont="1" applyBorder="1"/>
    <xf numFmtId="43" fontId="2" fillId="0" borderId="7" xfId="2" applyNumberFormat="1" applyBorder="1"/>
    <xf numFmtId="10" fontId="23" fillId="0" borderId="0" xfId="2" applyNumberFormat="1" applyFont="1"/>
    <xf numFmtId="43" fontId="20" fillId="0" borderId="9" xfId="2" applyNumberFormat="1" applyFont="1" applyBorder="1"/>
    <xf numFmtId="41" fontId="20" fillId="0" borderId="6" xfId="2" applyNumberFormat="1" applyFont="1" applyBorder="1"/>
    <xf numFmtId="0" fontId="27" fillId="0" borderId="1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27" fillId="0" borderId="2" xfId="2" applyFont="1" applyBorder="1" applyAlignment="1">
      <alignment horizontal="center"/>
    </xf>
    <xf numFmtId="41" fontId="2" fillId="3" borderId="0" xfId="2" applyNumberFormat="1" applyFill="1"/>
    <xf numFmtId="10" fontId="21" fillId="0" borderId="0" xfId="2" applyNumberFormat="1" applyFont="1"/>
    <xf numFmtId="43" fontId="20" fillId="0" borderId="0" xfId="2" applyNumberFormat="1" applyFont="1"/>
    <xf numFmtId="0" fontId="19" fillId="0" borderId="6" xfId="2" applyFont="1" applyBorder="1"/>
    <xf numFmtId="43" fontId="2" fillId="0" borderId="6" xfId="2" applyNumberFormat="1" applyBorder="1"/>
    <xf numFmtId="43" fontId="20" fillId="0" borderId="6" xfId="2" applyNumberFormat="1" applyFont="1" applyBorder="1"/>
    <xf numFmtId="0" fontId="22" fillId="0" borderId="6" xfId="2" applyFont="1" applyBorder="1"/>
    <xf numFmtId="41" fontId="29" fillId="0" borderId="1" xfId="2" applyNumberFormat="1" applyFont="1" applyBorder="1" applyAlignment="1">
      <alignment horizontal="center"/>
    </xf>
    <xf numFmtId="41" fontId="30" fillId="0" borderId="2" xfId="2" applyNumberFormat="1" applyFont="1" applyBorder="1" applyAlignment="1">
      <alignment horizontal="center"/>
    </xf>
    <xf numFmtId="41" fontId="31" fillId="0" borderId="3" xfId="2" applyNumberFormat="1" applyFont="1" applyBorder="1"/>
    <xf numFmtId="41" fontId="32" fillId="0" borderId="6" xfId="2" applyNumberFormat="1" applyFont="1" applyBorder="1"/>
    <xf numFmtId="41" fontId="31" fillId="0" borderId="0" xfId="2" applyNumberFormat="1" applyFont="1"/>
    <xf numFmtId="41" fontId="32" fillId="0" borderId="5" xfId="2" applyNumberFormat="1" applyFont="1" applyBorder="1"/>
    <xf numFmtId="38" fontId="20" fillId="0" borderId="6" xfId="0" applyNumberFormat="1" applyFont="1" applyBorder="1" applyAlignment="1"/>
    <xf numFmtId="38" fontId="20" fillId="0" borderId="5" xfId="0" applyNumberFormat="1" applyFont="1" applyBorder="1" applyAlignment="1"/>
    <xf numFmtId="38" fontId="20" fillId="0" borderId="6" xfId="1" applyNumberFormat="1" applyFont="1" applyBorder="1" applyAlignment="1"/>
    <xf numFmtId="38" fontId="20" fillId="0" borderId="5" xfId="1" applyNumberFormat="1" applyFont="1" applyBorder="1" applyAlignment="1"/>
    <xf numFmtId="38" fontId="2" fillId="0" borderId="3" xfId="0" applyNumberFormat="1" applyFont="1" applyBorder="1" applyAlignment="1"/>
    <xf numFmtId="38" fontId="16" fillId="0" borderId="0" xfId="2" applyNumberFormat="1" applyFont="1"/>
    <xf numFmtId="38" fontId="2" fillId="0" borderId="1" xfId="1" applyNumberFormat="1" applyFont="1" applyBorder="1" applyAlignment="1"/>
    <xf numFmtId="38" fontId="21" fillId="0" borderId="0" xfId="2" applyNumberFormat="1" applyFont="1"/>
    <xf numFmtId="179" fontId="20" fillId="0" borderId="6" xfId="2" applyNumberFormat="1" applyFont="1" applyBorder="1"/>
    <xf numFmtId="180" fontId="28" fillId="0" borderId="3" xfId="0" applyNumberFormat="1" applyFont="1" applyBorder="1" applyAlignment="1"/>
    <xf numFmtId="180" fontId="28" fillId="2" borderId="2" xfId="3" applyNumberFormat="1" applyFont="1" applyFill="1" applyBorder="1" applyAlignment="1"/>
    <xf numFmtId="180" fontId="20" fillId="0" borderId="6" xfId="2" applyNumberFormat="1" applyFont="1" applyBorder="1"/>
    <xf numFmtId="180" fontId="28" fillId="2" borderId="3" xfId="3" applyNumberFormat="1" applyFont="1" applyFill="1" applyBorder="1" applyAlignment="1"/>
    <xf numFmtId="180" fontId="20" fillId="0" borderId="9" xfId="2" applyNumberFormat="1" applyFont="1" applyBorder="1"/>
    <xf numFmtId="180" fontId="2" fillId="0" borderId="3" xfId="2" applyNumberFormat="1" applyBorder="1"/>
    <xf numFmtId="180" fontId="28" fillId="2" borderId="10" xfId="3" applyNumberFormat="1" applyFont="1" applyFill="1" applyBorder="1" applyAlignment="1"/>
    <xf numFmtId="180" fontId="2" fillId="0" borderId="0" xfId="2" applyNumberFormat="1"/>
    <xf numFmtId="180" fontId="23" fillId="0" borderId="6" xfId="2" applyNumberFormat="1" applyFont="1" applyBorder="1"/>
    <xf numFmtId="176" fontId="40" fillId="0" borderId="5" xfId="0" applyNumberFormat="1" applyFont="1" applyBorder="1" applyAlignment="1"/>
    <xf numFmtId="41" fontId="20" fillId="0" borderId="5" xfId="0" applyNumberFormat="1" applyFont="1" applyBorder="1" applyAlignment="1"/>
    <xf numFmtId="176" fontId="20" fillId="0" borderId="5" xfId="0" applyNumberFormat="1" applyFont="1" applyBorder="1" applyAlignment="1"/>
    <xf numFmtId="43" fontId="20" fillId="0" borderId="5" xfId="0" applyNumberFormat="1" applyFont="1" applyBorder="1" applyAlignment="1"/>
    <xf numFmtId="43" fontId="20" fillId="0" borderId="6" xfId="0" applyNumberFormat="1" applyFont="1" applyBorder="1" applyAlignment="1"/>
    <xf numFmtId="43" fontId="20" fillId="0" borderId="11" xfId="0" applyNumberFormat="1" applyFont="1" applyBorder="1" applyAlignment="1"/>
    <xf numFmtId="41" fontId="23" fillId="0" borderId="6" xfId="0" applyNumberFormat="1" applyFont="1" applyBorder="1" applyAlignment="1"/>
    <xf numFmtId="41" fontId="41" fillId="0" borderId="6" xfId="0" applyNumberFormat="1" applyFont="1" applyBorder="1" applyAlignment="1"/>
    <xf numFmtId="38" fontId="23" fillId="0" borderId="6" xfId="0" applyNumberFormat="1" applyFont="1" applyBorder="1" applyAlignment="1"/>
    <xf numFmtId="176" fontId="42" fillId="0" borderId="3" xfId="0" applyNumberFormat="1" applyFont="1" applyBorder="1" applyAlignment="1"/>
    <xf numFmtId="176" fontId="16" fillId="0" borderId="3" xfId="0" applyNumberFormat="1" applyFont="1" applyBorder="1" applyAlignment="1"/>
    <xf numFmtId="176" fontId="28" fillId="0" borderId="3" xfId="0" applyNumberFormat="1" applyFont="1" applyBorder="1" applyAlignment="1"/>
    <xf numFmtId="43" fontId="0" fillId="0" borderId="3" xfId="0" applyNumberFormat="1" applyBorder="1" applyAlignment="1"/>
    <xf numFmtId="10" fontId="43" fillId="0" borderId="6" xfId="0" applyNumberFormat="1" applyFont="1" applyBorder="1" applyAlignment="1"/>
    <xf numFmtId="41" fontId="44" fillId="0" borderId="5" xfId="0" applyNumberFormat="1" applyFont="1" applyBorder="1" applyAlignment="1"/>
    <xf numFmtId="43" fontId="45" fillId="0" borderId="6" xfId="0" applyNumberFormat="1" applyFont="1" applyBorder="1" applyAlignment="1"/>
    <xf numFmtId="10" fontId="28" fillId="0" borderId="3" xfId="0" applyNumberFormat="1" applyFont="1" applyBorder="1" applyAlignment="1"/>
    <xf numFmtId="10" fontId="42" fillId="0" borderId="3" xfId="0" applyNumberFormat="1" applyFont="1" applyBorder="1" applyAlignment="1"/>
    <xf numFmtId="10" fontId="2" fillId="0" borderId="3" xfId="0" applyNumberFormat="1" applyFont="1" applyBorder="1" applyAlignment="1"/>
    <xf numFmtId="10" fontId="23" fillId="0" borderId="5" xfId="0" applyNumberFormat="1" applyFont="1" applyBorder="1" applyAlignment="1"/>
    <xf numFmtId="10" fontId="23" fillId="0" borderId="6" xfId="0" applyNumberFormat="1" applyFont="1" applyBorder="1" applyAlignment="1"/>
    <xf numFmtId="43" fontId="46" fillId="0" borderId="5" xfId="0" applyNumberFormat="1" applyFont="1" applyBorder="1" applyAlignment="1"/>
    <xf numFmtId="41" fontId="20" fillId="0" borderId="6" xfId="0" applyNumberFormat="1" applyFont="1" applyBorder="1" applyAlignment="1"/>
    <xf numFmtId="41" fontId="44" fillId="0" borderId="6" xfId="0" applyNumberFormat="1" applyFont="1" applyBorder="1" applyAlignment="1"/>
    <xf numFmtId="10" fontId="43" fillId="0" borderId="5" xfId="0" applyNumberFormat="1" applyFont="1" applyBorder="1" applyAlignment="1"/>
    <xf numFmtId="10" fontId="47" fillId="0" borderId="5" xfId="0" applyNumberFormat="1" applyFont="1" applyBorder="1" applyAlignment="1"/>
    <xf numFmtId="10" fontId="2" fillId="0" borderId="1" xfId="0" applyNumberFormat="1" applyFont="1" applyBorder="1" applyAlignment="1"/>
    <xf numFmtId="10" fontId="48" fillId="0" borderId="3" xfId="0" applyNumberFormat="1" applyFont="1" applyBorder="1" applyAlignment="1"/>
    <xf numFmtId="10" fontId="49" fillId="0" borderId="1" xfId="0" applyNumberFormat="1" applyFont="1" applyBorder="1" applyAlignment="1"/>
    <xf numFmtId="10" fontId="50" fillId="0" borderId="5" xfId="0" applyNumberFormat="1" applyFont="1" applyBorder="1" applyAlignment="1"/>
    <xf numFmtId="10" fontId="42" fillId="0" borderId="1" xfId="0" applyNumberFormat="1" applyFont="1" applyBorder="1" applyAlignment="1"/>
    <xf numFmtId="10" fontId="28" fillId="0" borderId="1" xfId="0" applyNumberFormat="1" applyFont="1" applyBorder="1" applyAlignment="1"/>
    <xf numFmtId="41" fontId="35" fillId="0" borderId="1" xfId="2" applyNumberFormat="1" applyFont="1" applyBorder="1" applyAlignment="1">
      <alignment horizontal="center"/>
    </xf>
    <xf numFmtId="41" fontId="52" fillId="0" borderId="1" xfId="2" applyNumberFormat="1" applyFont="1" applyBorder="1" applyAlignment="1">
      <alignment horizontal="center"/>
    </xf>
    <xf numFmtId="0" fontId="54" fillId="0" borderId="1" xfId="2" applyFont="1" applyBorder="1" applyAlignment="1">
      <alignment horizontal="center"/>
    </xf>
    <xf numFmtId="0" fontId="55" fillId="0" borderId="2" xfId="2" quotePrefix="1" applyFont="1" applyBorder="1" applyAlignment="1">
      <alignment horizontal="center"/>
    </xf>
    <xf numFmtId="0" fontId="55" fillId="0" borderId="2" xfId="2" applyFont="1" applyBorder="1" applyAlignment="1">
      <alignment horizontal="center"/>
    </xf>
    <xf numFmtId="0" fontId="56" fillId="0" borderId="1" xfId="2" applyFont="1" applyBorder="1" applyAlignment="1">
      <alignment horizontal="center"/>
    </xf>
    <xf numFmtId="0" fontId="57" fillId="0" borderId="2" xfId="2" quotePrefix="1" applyFont="1" applyBorder="1" applyAlignment="1">
      <alignment horizontal="center"/>
    </xf>
    <xf numFmtId="0" fontId="57" fillId="0" borderId="2" xfId="2" applyFont="1" applyBorder="1" applyAlignment="1">
      <alignment horizontal="center"/>
    </xf>
    <xf numFmtId="0" fontId="58" fillId="0" borderId="1" xfId="2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0" fontId="17" fillId="0" borderId="2" xfId="2" applyFont="1" applyBorder="1" applyAlignment="1">
      <alignment horizontal="center"/>
    </xf>
    <xf numFmtId="176" fontId="2" fillId="4" borderId="3" xfId="0" applyNumberFormat="1" applyFont="1" applyFill="1" applyBorder="1" applyAlignment="1"/>
    <xf numFmtId="10" fontId="2" fillId="0" borderId="6" xfId="0" applyNumberFormat="1" applyFont="1" applyBorder="1" applyAlignment="1"/>
    <xf numFmtId="41" fontId="35" fillId="0" borderId="1" xfId="2" quotePrefix="1" applyNumberFormat="1" applyFont="1" applyBorder="1" applyAlignment="1">
      <alignment horizontal="center"/>
    </xf>
    <xf numFmtId="41" fontId="59" fillId="0" borderId="3" xfId="0" applyNumberFormat="1" applyFont="1" applyBorder="1" applyAlignment="1"/>
    <xf numFmtId="41" fontId="61" fillId="0" borderId="3" xfId="0" applyNumberFormat="1" applyFont="1" applyBorder="1" applyAlignment="1"/>
    <xf numFmtId="176" fontId="28" fillId="0" borderId="12" xfId="0" applyNumberFormat="1" applyFont="1" applyBorder="1" applyAlignment="1"/>
    <xf numFmtId="176" fontId="40" fillId="0" borderId="6" xfId="0" applyNumberFormat="1" applyFont="1" applyBorder="1" applyAlignment="1"/>
    <xf numFmtId="41" fontId="59" fillId="0" borderId="0" xfId="0" applyNumberFormat="1" applyFont="1" applyAlignment="1"/>
    <xf numFmtId="176" fontId="16" fillId="0" borderId="0" xfId="0" applyNumberFormat="1" applyFont="1" applyAlignment="1"/>
    <xf numFmtId="41" fontId="62" fillId="0" borderId="3" xfId="0" applyNumberFormat="1" applyFont="1" applyBorder="1" applyAlignment="1"/>
    <xf numFmtId="41" fontId="59" fillId="0" borderId="12" xfId="0" applyNumberFormat="1" applyFont="1" applyBorder="1" applyAlignment="1"/>
    <xf numFmtId="176" fontId="21" fillId="0" borderId="6" xfId="0" applyNumberFormat="1" applyFont="1" applyBorder="1" applyAlignment="1"/>
    <xf numFmtId="176" fontId="28" fillId="0" borderId="0" xfId="0" applyNumberFormat="1" applyFont="1" applyAlignment="1"/>
    <xf numFmtId="43" fontId="0" fillId="0" borderId="0" xfId="0" applyNumberFormat="1" applyAlignment="1"/>
    <xf numFmtId="41" fontId="59" fillId="0" borderId="3" xfId="0" applyNumberFormat="1" applyFont="1" applyBorder="1" applyAlignment="1">
      <alignment horizontal="right"/>
    </xf>
    <xf numFmtId="176" fontId="21" fillId="0" borderId="5" xfId="0" applyNumberFormat="1" applyFont="1" applyBorder="1" applyAlignment="1"/>
    <xf numFmtId="41" fontId="0" fillId="0" borderId="3" xfId="0" applyNumberFormat="1" applyBorder="1" applyAlignment="1"/>
    <xf numFmtId="41" fontId="59" fillId="0" borderId="1" xfId="0" applyNumberFormat="1" applyFont="1" applyBorder="1" applyAlignment="1"/>
    <xf numFmtId="41" fontId="0" fillId="0" borderId="1" xfId="0" applyNumberFormat="1" applyBorder="1" applyAlignment="1"/>
    <xf numFmtId="10" fontId="43" fillId="0" borderId="2" xfId="0" applyNumberFormat="1" applyFont="1" applyBorder="1" applyAlignment="1"/>
    <xf numFmtId="41" fontId="63" fillId="0" borderId="0" xfId="0" applyNumberFormat="1" applyFont="1" applyAlignment="1"/>
    <xf numFmtId="41" fontId="62" fillId="0" borderId="0" xfId="0" applyNumberFormat="1" applyFont="1" applyAlignment="1"/>
    <xf numFmtId="10" fontId="23" fillId="0" borderId="2" xfId="0" applyNumberFormat="1" applyFont="1" applyBorder="1" applyAlignment="1"/>
    <xf numFmtId="41" fontId="63" fillId="0" borderId="1" xfId="0" applyNumberFormat="1" applyFont="1" applyBorder="1" applyAlignment="1"/>
    <xf numFmtId="41" fontId="62" fillId="0" borderId="1" xfId="0" applyNumberFormat="1" applyFont="1" applyBorder="1" applyAlignment="1"/>
    <xf numFmtId="10" fontId="16" fillId="0" borderId="0" xfId="0" applyNumberFormat="1" applyFont="1" applyAlignment="1"/>
    <xf numFmtId="10" fontId="0" fillId="0" borderId="0" xfId="0" applyNumberFormat="1" applyAlignment="1"/>
    <xf numFmtId="43" fontId="59" fillId="0" borderId="3" xfId="0" applyNumberFormat="1" applyFont="1" applyBorder="1" applyAlignment="1"/>
    <xf numFmtId="43" fontId="59" fillId="0" borderId="1" xfId="0" applyNumberFormat="1" applyFont="1" applyBorder="1" applyAlignment="1"/>
    <xf numFmtId="43" fontId="59" fillId="0" borderId="0" xfId="0" applyNumberFormat="1" applyFont="1" applyAlignment="1"/>
    <xf numFmtId="43" fontId="64" fillId="0" borderId="6" xfId="0" applyNumberFormat="1" applyFont="1" applyBorder="1" applyAlignment="1"/>
    <xf numFmtId="43" fontId="64" fillId="0" borderId="2" xfId="0" applyNumberFormat="1" applyFont="1" applyBorder="1" applyAlignment="1"/>
    <xf numFmtId="41" fontId="32" fillId="0" borderId="6" xfId="0" applyNumberFormat="1" applyFont="1" applyBorder="1" applyAlignment="1"/>
    <xf numFmtId="41" fontId="32" fillId="0" borderId="5" xfId="0" applyNumberFormat="1" applyFont="1" applyBorder="1" applyAlignment="1"/>
    <xf numFmtId="41" fontId="65" fillId="0" borderId="0" xfId="0" applyNumberFormat="1" applyFont="1" applyAlignment="1"/>
    <xf numFmtId="41" fontId="66" fillId="0" borderId="0" xfId="0" applyNumberFormat="1" applyFont="1" applyAlignment="1"/>
    <xf numFmtId="41" fontId="65" fillId="0" borderId="1" xfId="0" applyNumberFormat="1" applyFont="1" applyBorder="1" applyAlignment="1"/>
    <xf numFmtId="41" fontId="66" fillId="0" borderId="1" xfId="0" applyNumberFormat="1" applyFont="1" applyBorder="1" applyAlignment="1"/>
    <xf numFmtId="41" fontId="72" fillId="0" borderId="2" xfId="2" applyNumberFormat="1" applyFont="1" applyBorder="1" applyAlignment="1">
      <alignment horizontal="center"/>
    </xf>
    <xf numFmtId="41" fontId="67" fillId="0" borderId="1" xfId="2" applyNumberFormat="1" applyFont="1" applyBorder="1" applyAlignment="1">
      <alignment horizontal="center"/>
    </xf>
    <xf numFmtId="41" fontId="72" fillId="0" borderId="1" xfId="2" applyNumberFormat="1" applyFont="1" applyBorder="1" applyAlignment="1">
      <alignment horizontal="center"/>
    </xf>
    <xf numFmtId="41" fontId="71" fillId="0" borderId="3" xfId="0" applyNumberFormat="1" applyFont="1" applyBorder="1" applyAlignment="1"/>
    <xf numFmtId="41" fontId="48" fillId="0" borderId="3" xfId="0" applyNumberFormat="1" applyFont="1" applyBorder="1" applyAlignment="1"/>
    <xf numFmtId="41" fontId="71" fillId="0" borderId="1" xfId="0" applyNumberFormat="1" applyFont="1" applyBorder="1" applyAlignment="1"/>
    <xf numFmtId="41" fontId="59" fillId="0" borderId="3" xfId="0" applyNumberFormat="1" applyFont="1" applyBorder="1" applyAlignment="1">
      <alignment horizontal="center"/>
    </xf>
    <xf numFmtId="41" fontId="30" fillId="0" borderId="1" xfId="2" applyNumberFormat="1" applyFont="1" applyBorder="1" applyAlignment="1">
      <alignment horizontal="center"/>
    </xf>
    <xf numFmtId="41" fontId="66" fillId="0" borderId="3" xfId="0" applyNumberFormat="1" applyFont="1" applyBorder="1" applyAlignment="1"/>
    <xf numFmtId="0" fontId="75" fillId="0" borderId="1" xfId="2" applyFont="1" applyBorder="1" applyAlignment="1">
      <alignment horizontal="center"/>
    </xf>
    <xf numFmtId="0" fontId="77" fillId="0" borderId="2" xfId="2" applyFont="1" applyBorder="1" applyAlignment="1">
      <alignment horizontal="center"/>
    </xf>
    <xf numFmtId="43" fontId="65" fillId="0" borderId="3" xfId="0" applyNumberFormat="1" applyFont="1" applyBorder="1" applyAlignment="1"/>
    <xf numFmtId="43" fontId="78" fillId="0" borderId="6" xfId="0" applyNumberFormat="1" applyFont="1" applyBorder="1" applyAlignment="1"/>
    <xf numFmtId="43" fontId="78" fillId="0" borderId="2" xfId="0" applyNumberFormat="1" applyFont="1" applyBorder="1" applyAlignment="1"/>
    <xf numFmtId="43" fontId="32" fillId="0" borderId="5" xfId="0" applyNumberFormat="1" applyFont="1" applyBorder="1" applyAlignment="1"/>
    <xf numFmtId="41" fontId="79" fillId="0" borderId="3" xfId="0" applyNumberFormat="1" applyFont="1" applyBorder="1" applyAlignment="1"/>
    <xf numFmtId="41" fontId="79" fillId="0" borderId="1" xfId="0" applyNumberFormat="1" applyFont="1" applyBorder="1" applyAlignment="1"/>
    <xf numFmtId="41" fontId="59" fillId="4" borderId="3" xfId="0" applyNumberFormat="1" applyFont="1" applyFill="1" applyBorder="1" applyAlignment="1"/>
    <xf numFmtId="3" fontId="79" fillId="4" borderId="0" xfId="0" applyNumberFormat="1" applyFont="1" applyFill="1">
      <alignment vertical="center"/>
    </xf>
    <xf numFmtId="41" fontId="79" fillId="4" borderId="3" xfId="0" applyNumberFormat="1" applyFont="1" applyFill="1" applyBorder="1" applyAlignment="1"/>
    <xf numFmtId="3" fontId="79" fillId="0" borderId="3" xfId="0" applyNumberFormat="1" applyFont="1" applyBorder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horizontal="center"/>
    </xf>
    <xf numFmtId="49" fontId="26" fillId="0" borderId="0" xfId="2" applyNumberFormat="1" applyFont="1" applyAlignment="1">
      <alignment horizontal="center"/>
    </xf>
  </cellXfs>
  <cellStyles count="8">
    <cellStyle name="一般" xfId="0" builtinId="0"/>
    <cellStyle name="一般 2" xfId="2" xr:uid="{00000000-0005-0000-0000-000001000000}"/>
    <cellStyle name="一般 2 2" xfId="7" xr:uid="{86E11400-34D6-495B-8A6B-3E7148E2D4C4}"/>
    <cellStyle name="一般 2 3" xfId="4" xr:uid="{00000000-0005-0000-0000-000002000000}"/>
    <cellStyle name="千分位" xfId="1" builtinId="3"/>
    <cellStyle name="千分位 2" xfId="5" xr:uid="{00000000-0005-0000-0000-000004000000}"/>
    <cellStyle name="百分比" xfId="3" builtinId="5"/>
    <cellStyle name="貨幣 2" xfId="6" xr:uid="{46DD5993-6968-4A3C-99CE-01F8F90A122D}"/>
  </cellStyles>
  <dxfs count="20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3300"/>
      <color rgb="FF230CF0"/>
      <color rgb="FFCC66FF"/>
      <color rgb="FFA86ED4"/>
      <color rgb="FF3399FF"/>
      <color rgb="FF99CCFF"/>
      <color rgb="FFF765BC"/>
      <color rgb="FFD7A9C8"/>
      <color rgb="FFC47EA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2024&#24180;2&#26376;&#20013;&#22283;&#38646;&#20214;&#20986;&#21475;.xlsx" TargetMode="External"/><Relationship Id="rId1" Type="http://schemas.openxmlformats.org/officeDocument/2006/relationships/externalLinkPath" Target="file:///C:\Users\user\Downloads\2024&#24180;2&#26376;&#20013;&#22283;&#38646;&#20214;&#20986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2024&#24180;2&#26376;&#20013;&#22283;&#38646;&#20214;&#36914;&#21475;.xlsx" TargetMode="External"/><Relationship Id="rId1" Type="http://schemas.openxmlformats.org/officeDocument/2006/relationships/externalLinkPath" Target="file:///C:\Users\user\Downloads\2024&#24180;2&#26376;&#20013;&#22283;&#38646;&#20214;&#36914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2024&#24180;1-2&#26376;&#20013;&#22283;&#20986;&#21475;.xlsx" TargetMode="External"/><Relationship Id="rId1" Type="http://schemas.openxmlformats.org/officeDocument/2006/relationships/externalLinkPath" Target="file:///C:\Users\user\Downloads\2024&#24180;1-2&#26376;&#20013;&#22283;&#20986;&#21475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2023&#24180;1-2&#26376;&#20013;&#22283;&#20986;&#21475;.xlsx" TargetMode="External"/><Relationship Id="rId1" Type="http://schemas.openxmlformats.org/officeDocument/2006/relationships/externalLinkPath" Target="file:///C:\Users\user\Downloads\2023&#24180;1-2&#26376;&#20013;&#22283;&#20986;&#21475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2024&#24180;1-2&#26376;&#20013;&#22283;&#36914;&#21475;.xlsx" TargetMode="External"/><Relationship Id="rId1" Type="http://schemas.openxmlformats.org/officeDocument/2006/relationships/externalLinkPath" Target="file:///C:\Users\user\Downloads\2024&#24180;1-2&#26376;&#20013;&#22283;&#36914;&#21475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2023&#24180;1-2&#26376;&#20013;&#22283;&#36914;&#21475;.xlsx" TargetMode="External"/><Relationship Id="rId1" Type="http://schemas.openxmlformats.org/officeDocument/2006/relationships/externalLinkPath" Target="file:///C:\Users\user\Downloads\2023&#24180;1-2&#26376;&#20013;&#22283;&#36914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87149120007</v>
          </cell>
          <cell r="B10" t="str">
            <v>其他車架及叉及其零件</v>
          </cell>
          <cell r="C10">
            <v>3073608</v>
          </cell>
          <cell r="D10">
            <v>36818</v>
          </cell>
        </row>
        <row r="11">
          <cell r="A11" t="str">
            <v>87149490009</v>
          </cell>
          <cell r="B11" t="str">
            <v>其他煞車器及其零件</v>
          </cell>
          <cell r="C11">
            <v>1583393</v>
          </cell>
          <cell r="D11">
            <v>44695</v>
          </cell>
        </row>
        <row r="12">
          <cell r="A12" t="str">
            <v>87149990111</v>
          </cell>
          <cell r="B12" t="str">
            <v>腳踏車用變速器</v>
          </cell>
          <cell r="C12">
            <v>950400</v>
          </cell>
          <cell r="D12">
            <v>11051</v>
          </cell>
        </row>
        <row r="13">
          <cell r="A13" t="str">
            <v>87149200304</v>
          </cell>
          <cell r="B13" t="str">
            <v>輪圈及輪幅</v>
          </cell>
          <cell r="C13">
            <v>456360</v>
          </cell>
          <cell r="D13">
            <v>2691</v>
          </cell>
        </row>
        <row r="14">
          <cell r="A14" t="str">
            <v>87149620002</v>
          </cell>
          <cell r="B14" t="str">
            <v>曲柄齒輪及其零件</v>
          </cell>
          <cell r="C14">
            <v>417407</v>
          </cell>
          <cell r="D14">
            <v>8388</v>
          </cell>
        </row>
        <row r="15">
          <cell r="A15">
            <v>87149320906</v>
          </cell>
          <cell r="B15" t="str">
            <v>其他飛輪之鏈輪</v>
          </cell>
          <cell r="C15">
            <v>386196</v>
          </cell>
          <cell r="D15">
            <v>14917</v>
          </cell>
        </row>
        <row r="16">
          <cell r="A16" t="str">
            <v>87149990166</v>
          </cell>
          <cell r="B16" t="str">
            <v>腳踏車用把手</v>
          </cell>
          <cell r="C16">
            <v>341280</v>
          </cell>
          <cell r="D16">
            <v>7913</v>
          </cell>
        </row>
        <row r="17">
          <cell r="A17" t="str">
            <v>87149310007</v>
          </cell>
          <cell r="B17" t="str">
            <v>輪轂，但倒煞車輪轂及輪轂煞車除外</v>
          </cell>
          <cell r="C17">
            <v>244406</v>
          </cell>
          <cell r="D17">
            <v>2070</v>
          </cell>
        </row>
        <row r="18">
          <cell r="A18" t="str">
            <v>87149990148</v>
          </cell>
          <cell r="B18" t="str">
            <v>腳踏車用把手豎管</v>
          </cell>
          <cell r="C18">
            <v>202457</v>
          </cell>
          <cell r="D18">
            <v>4265</v>
          </cell>
        </row>
        <row r="19">
          <cell r="A19" t="str">
            <v>87149200108</v>
          </cell>
          <cell r="B19" t="str">
            <v>輪圈</v>
          </cell>
          <cell r="C19">
            <v>202041</v>
          </cell>
          <cell r="D19">
            <v>9431</v>
          </cell>
        </row>
        <row r="20">
          <cell r="A20" t="str">
            <v>87149200206</v>
          </cell>
          <cell r="B20" t="str">
            <v>輪幅</v>
          </cell>
          <cell r="C20">
            <v>118872</v>
          </cell>
          <cell r="D20">
            <v>3639</v>
          </cell>
        </row>
        <row r="21">
          <cell r="A21" t="str">
            <v>87149500007</v>
          </cell>
          <cell r="B21" t="str">
            <v>腳踏車車座</v>
          </cell>
          <cell r="C21">
            <v>98565</v>
          </cell>
          <cell r="D21">
            <v>1381</v>
          </cell>
        </row>
        <row r="22">
          <cell r="A22" t="str">
            <v>87149610004</v>
          </cell>
          <cell r="B22" t="str">
            <v>踏板及其零件</v>
          </cell>
          <cell r="C22">
            <v>72297</v>
          </cell>
          <cell r="D22">
            <v>5387</v>
          </cell>
        </row>
        <row r="23">
          <cell r="A23" t="str">
            <v>87149990157</v>
          </cell>
          <cell r="B23" t="str">
            <v>腳踏車用座管及上下管</v>
          </cell>
          <cell r="C23">
            <v>55244</v>
          </cell>
          <cell r="D23">
            <v>1308</v>
          </cell>
        </row>
        <row r="24">
          <cell r="A24" t="str">
            <v>87149990139</v>
          </cell>
          <cell r="B24" t="str">
            <v>腳踏車用軸心</v>
          </cell>
          <cell r="C24">
            <v>17150</v>
          </cell>
          <cell r="D24">
            <v>145</v>
          </cell>
        </row>
        <row r="25">
          <cell r="A25" t="str">
            <v>87149920009</v>
          </cell>
          <cell r="B25" t="str">
            <v>車輛用反光片、帶</v>
          </cell>
          <cell r="C25">
            <v>10998</v>
          </cell>
          <cell r="D25">
            <v>320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6025</v>
          </cell>
          <cell r="D26">
            <v>531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">
          <cell r="A1" t="str">
            <v>代碼</v>
          </cell>
          <cell r="B1" t="str">
            <v>中文名稱</v>
          </cell>
          <cell r="C1" t="str">
            <v>2024年02月
進口金額($US)</v>
          </cell>
          <cell r="D1" t="str">
            <v>2024年02月
進口重量(KG)</v>
          </cell>
        </row>
        <row r="2">
          <cell r="A2" t="str">
            <v>總計</v>
          </cell>
          <cell r="B2" t="str">
            <v>87149120007-87149990166</v>
          </cell>
          <cell r="C2">
            <v>21416908</v>
          </cell>
          <cell r="D2">
            <v>382180</v>
          </cell>
        </row>
        <row r="3">
          <cell r="A3" t="str">
            <v>87149120007</v>
          </cell>
          <cell r="B3" t="str">
            <v>其他車架及叉及其零件</v>
          </cell>
          <cell r="C3">
            <v>14955720</v>
          </cell>
          <cell r="D3">
            <v>190248</v>
          </cell>
        </row>
        <row r="4">
          <cell r="A4" t="str">
            <v>87149200108</v>
          </cell>
          <cell r="B4" t="str">
            <v>輪圈</v>
          </cell>
          <cell r="C4">
            <v>2147847</v>
          </cell>
          <cell r="D4">
            <v>27686</v>
          </cell>
        </row>
        <row r="5">
          <cell r="A5" t="str">
            <v>87149310007</v>
          </cell>
          <cell r="B5" t="str">
            <v>輪轂，但倒煞車輪轂及輪轂煞車除外</v>
          </cell>
          <cell r="C5">
            <v>1433852</v>
          </cell>
          <cell r="D5">
            <v>38562</v>
          </cell>
        </row>
        <row r="6">
          <cell r="A6" t="str">
            <v>87149990166</v>
          </cell>
          <cell r="B6" t="str">
            <v>腳踏車用把手</v>
          </cell>
          <cell r="C6">
            <v>748390</v>
          </cell>
          <cell r="D6">
            <v>15614</v>
          </cell>
        </row>
        <row r="7">
          <cell r="A7" t="str">
            <v>87149990157</v>
          </cell>
          <cell r="B7" t="str">
            <v>腳踏車用座管及上下管</v>
          </cell>
          <cell r="C7">
            <v>594551</v>
          </cell>
          <cell r="D7">
            <v>7035</v>
          </cell>
        </row>
        <row r="8">
          <cell r="A8" t="str">
            <v>87149490009</v>
          </cell>
          <cell r="B8" t="str">
            <v>其他煞車器及其零件</v>
          </cell>
          <cell r="C8">
            <v>585112</v>
          </cell>
          <cell r="D8">
            <v>28821</v>
          </cell>
        </row>
        <row r="9">
          <cell r="A9" t="str">
            <v>87149500007</v>
          </cell>
          <cell r="B9" t="str">
            <v>腳踏車車座</v>
          </cell>
          <cell r="C9">
            <v>253557</v>
          </cell>
          <cell r="D9">
            <v>25714</v>
          </cell>
        </row>
        <row r="10">
          <cell r="A10" t="str">
            <v>87149990111</v>
          </cell>
          <cell r="B10" t="str">
            <v>腳踏車用變速器</v>
          </cell>
          <cell r="C10">
            <v>192349</v>
          </cell>
          <cell r="D10">
            <v>5748</v>
          </cell>
        </row>
        <row r="11">
          <cell r="A11" t="str">
            <v>87149620002</v>
          </cell>
          <cell r="B11" t="str">
            <v>曲柄齒輪及其零件</v>
          </cell>
          <cell r="C11">
            <v>124417</v>
          </cell>
          <cell r="D11">
            <v>16170</v>
          </cell>
        </row>
        <row r="12">
          <cell r="A12" t="str">
            <v>87149990148</v>
          </cell>
          <cell r="B12" t="str">
            <v>腳踏車用把手豎管</v>
          </cell>
          <cell r="C12">
            <v>99062</v>
          </cell>
          <cell r="D12">
            <v>3944</v>
          </cell>
        </row>
        <row r="13">
          <cell r="A13" t="str">
            <v>87149200206</v>
          </cell>
          <cell r="B13" t="str">
            <v>輪幅</v>
          </cell>
          <cell r="C13">
            <v>98694</v>
          </cell>
          <cell r="D13">
            <v>584</v>
          </cell>
        </row>
        <row r="14">
          <cell r="A14" t="str">
            <v>87149200304</v>
          </cell>
          <cell r="B14" t="str">
            <v>輪圈及輪幅</v>
          </cell>
          <cell r="C14">
            <v>82915</v>
          </cell>
          <cell r="D14">
            <v>7605</v>
          </cell>
        </row>
        <row r="15">
          <cell r="A15" t="str">
            <v>87149410006</v>
          </cell>
          <cell r="B15" t="str">
            <v>鋼?煞車器及其零件</v>
          </cell>
          <cell r="C15">
            <v>35768</v>
          </cell>
          <cell r="D15">
            <v>1659</v>
          </cell>
        </row>
        <row r="16">
          <cell r="A16">
            <v>87149320906</v>
          </cell>
          <cell r="B16" t="str">
            <v>其他飛輪之鏈輪</v>
          </cell>
          <cell r="C16">
            <v>25854</v>
          </cell>
          <cell r="D16">
            <v>1505</v>
          </cell>
        </row>
        <row r="17">
          <cell r="A17" t="str">
            <v>87149610004</v>
          </cell>
          <cell r="B17" t="str">
            <v>踏板及其零件</v>
          </cell>
          <cell r="C17">
            <v>21805</v>
          </cell>
          <cell r="D17">
            <v>5097</v>
          </cell>
        </row>
        <row r="18">
          <cell r="A18" t="str">
            <v>87149420004</v>
          </cell>
          <cell r="B18" t="str">
            <v>倒煞車輪轂及其零件</v>
          </cell>
          <cell r="C18">
            <v>7905</v>
          </cell>
          <cell r="D18">
            <v>5687</v>
          </cell>
        </row>
        <row r="19">
          <cell r="A19" t="str">
            <v>87149920009</v>
          </cell>
          <cell r="B19" t="str">
            <v>車輛用反光片、帶</v>
          </cell>
          <cell r="C19">
            <v>3276</v>
          </cell>
          <cell r="D19">
            <v>194</v>
          </cell>
        </row>
        <row r="20">
          <cell r="A20" t="str">
            <v>87149990139</v>
          </cell>
          <cell r="B20" t="str">
            <v>腳踏車用軸心</v>
          </cell>
          <cell r="C20">
            <v>2806</v>
          </cell>
          <cell r="D20">
            <v>82</v>
          </cell>
        </row>
        <row r="21">
          <cell r="A21">
            <v>87149320103</v>
          </cell>
          <cell r="B21" t="str">
            <v>裝有棘輪機構之單一鏈輪　</v>
          </cell>
          <cell r="C21">
            <v>2072</v>
          </cell>
          <cell r="D21">
            <v>157</v>
          </cell>
        </row>
        <row r="22">
          <cell r="A22" t="str">
            <v>87149910001</v>
          </cell>
          <cell r="B22" t="str">
            <v>邊車零件</v>
          </cell>
          <cell r="C22">
            <v>956</v>
          </cell>
          <cell r="D22">
            <v>68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87149120007</v>
          </cell>
          <cell r="B2" t="str">
            <v>其他車架及叉及其零件</v>
          </cell>
          <cell r="C2">
            <v>6972706</v>
          </cell>
          <cell r="D2">
            <v>107456</v>
          </cell>
        </row>
        <row r="3">
          <cell r="A3" t="str">
            <v>87149490009</v>
          </cell>
          <cell r="B3" t="str">
            <v>其他煞車器及其零件</v>
          </cell>
          <cell r="C3">
            <v>3763052</v>
          </cell>
          <cell r="D3">
            <v>121506</v>
          </cell>
        </row>
        <row r="4">
          <cell r="A4" t="str">
            <v>87149990111</v>
          </cell>
          <cell r="B4" t="str">
            <v>腳踏車用變速器</v>
          </cell>
          <cell r="C4">
            <v>1375433</v>
          </cell>
          <cell r="D4">
            <v>15373</v>
          </cell>
        </row>
        <row r="5">
          <cell r="A5" t="str">
            <v>87149620002</v>
          </cell>
          <cell r="B5" t="str">
            <v>曲柄齒輪及其零件</v>
          </cell>
          <cell r="C5">
            <v>1110819</v>
          </cell>
          <cell r="D5">
            <v>22032</v>
          </cell>
        </row>
        <row r="6">
          <cell r="A6" t="str">
            <v>87149200304</v>
          </cell>
          <cell r="B6" t="str">
            <v>輪圈及輪幅</v>
          </cell>
          <cell r="C6">
            <v>865003</v>
          </cell>
          <cell r="D6">
            <v>6379</v>
          </cell>
        </row>
        <row r="7">
          <cell r="A7" t="str">
            <v>87149320906</v>
          </cell>
          <cell r="B7" t="str">
            <v>其他飛輪之鏈輪</v>
          </cell>
          <cell r="C7">
            <v>679382</v>
          </cell>
          <cell r="D7">
            <v>23722</v>
          </cell>
        </row>
        <row r="8">
          <cell r="A8" t="str">
            <v>87149990166</v>
          </cell>
          <cell r="B8" t="str">
            <v>腳踏車用把手</v>
          </cell>
          <cell r="C8">
            <v>644560</v>
          </cell>
          <cell r="D8">
            <v>15055</v>
          </cell>
        </row>
        <row r="9">
          <cell r="A9" t="str">
            <v>87149310007</v>
          </cell>
          <cell r="B9" t="str">
            <v>輪轂，但倒煞車輪轂及輪轂煞車除外</v>
          </cell>
          <cell r="C9">
            <v>559862</v>
          </cell>
          <cell r="D9">
            <v>3264</v>
          </cell>
        </row>
        <row r="10">
          <cell r="A10" t="str">
            <v>87149200206</v>
          </cell>
          <cell r="B10" t="str">
            <v>輪幅</v>
          </cell>
          <cell r="C10">
            <v>470768</v>
          </cell>
          <cell r="D10">
            <v>22751</v>
          </cell>
        </row>
        <row r="11">
          <cell r="A11" t="str">
            <v>87149200108</v>
          </cell>
          <cell r="B11" t="str">
            <v>輪圈</v>
          </cell>
          <cell r="C11">
            <v>391084</v>
          </cell>
          <cell r="D11">
            <v>19581</v>
          </cell>
        </row>
        <row r="12">
          <cell r="A12" t="str">
            <v>87149610004</v>
          </cell>
          <cell r="B12" t="str">
            <v>踏板及其零件</v>
          </cell>
          <cell r="C12">
            <v>385471</v>
          </cell>
          <cell r="D12">
            <v>20774</v>
          </cell>
        </row>
        <row r="13">
          <cell r="A13" t="str">
            <v>87149990148</v>
          </cell>
          <cell r="B13" t="str">
            <v>腳踏車用把手豎管</v>
          </cell>
          <cell r="C13">
            <v>357149</v>
          </cell>
          <cell r="D13">
            <v>6542</v>
          </cell>
        </row>
        <row r="14">
          <cell r="A14" t="str">
            <v>87149500007</v>
          </cell>
          <cell r="B14" t="str">
            <v>腳踏車車座</v>
          </cell>
          <cell r="C14">
            <v>319901</v>
          </cell>
          <cell r="D14">
            <v>5932</v>
          </cell>
        </row>
        <row r="15">
          <cell r="A15" t="str">
            <v>87149990157</v>
          </cell>
          <cell r="B15" t="str">
            <v>腳踏車用座管及上下管</v>
          </cell>
          <cell r="C15">
            <v>117935</v>
          </cell>
          <cell r="D15">
            <v>2958</v>
          </cell>
        </row>
        <row r="16">
          <cell r="A16" t="str">
            <v>87149910001</v>
          </cell>
          <cell r="B16" t="str">
            <v>邊車零件</v>
          </cell>
          <cell r="C16">
            <v>99583</v>
          </cell>
          <cell r="D16">
            <v>570</v>
          </cell>
        </row>
        <row r="17">
          <cell r="A17" t="str">
            <v>87149920009</v>
          </cell>
          <cell r="B17" t="str">
            <v>車輛用反光片、帶</v>
          </cell>
          <cell r="C17">
            <v>32367</v>
          </cell>
          <cell r="D17">
            <v>824</v>
          </cell>
        </row>
        <row r="18">
          <cell r="A18" t="str">
            <v>87149990139</v>
          </cell>
          <cell r="B18" t="str">
            <v>腳踏車用軸心</v>
          </cell>
          <cell r="C18">
            <v>27498</v>
          </cell>
          <cell r="D18">
            <v>837</v>
          </cell>
        </row>
        <row r="19">
          <cell r="A19" t="str">
            <v>87149320103</v>
          </cell>
          <cell r="B19" t="str">
            <v>裝有棘輪機構之單一鏈輪　</v>
          </cell>
          <cell r="C19">
            <v>6025</v>
          </cell>
          <cell r="D19">
            <v>531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87149120007</v>
          </cell>
          <cell r="B2" t="str">
            <v>其他車架及叉及其零件</v>
          </cell>
          <cell r="C2">
            <v>7819171</v>
          </cell>
          <cell r="D2">
            <v>176326</v>
          </cell>
        </row>
        <row r="3">
          <cell r="A3" t="str">
            <v>87149490009</v>
          </cell>
          <cell r="B3" t="str">
            <v>其他煞車器及其零件</v>
          </cell>
          <cell r="C3">
            <v>4948018</v>
          </cell>
          <cell r="D3">
            <v>103529</v>
          </cell>
        </row>
        <row r="4">
          <cell r="A4" t="str">
            <v>87149990111</v>
          </cell>
          <cell r="B4" t="str">
            <v>腳踏車用變速器</v>
          </cell>
          <cell r="C4">
            <v>2523233</v>
          </cell>
          <cell r="D4">
            <v>24322</v>
          </cell>
        </row>
        <row r="5">
          <cell r="A5" t="str">
            <v>87149320906</v>
          </cell>
          <cell r="B5" t="str">
            <v>其他飛輪之鏈輪</v>
          </cell>
          <cell r="C5">
            <v>1683530</v>
          </cell>
          <cell r="D5">
            <v>53878</v>
          </cell>
        </row>
        <row r="6">
          <cell r="A6" t="str">
            <v>87149620002</v>
          </cell>
          <cell r="B6" t="str">
            <v>曲柄齒輪及其零件</v>
          </cell>
          <cell r="C6">
            <v>1671579</v>
          </cell>
          <cell r="D6">
            <v>40995</v>
          </cell>
        </row>
        <row r="7">
          <cell r="A7" t="str">
            <v>87149200304</v>
          </cell>
          <cell r="B7" t="str">
            <v>輪圈及輪幅</v>
          </cell>
          <cell r="C7">
            <v>839805</v>
          </cell>
          <cell r="D7">
            <v>8916</v>
          </cell>
        </row>
        <row r="8">
          <cell r="A8" t="str">
            <v>87149310007</v>
          </cell>
          <cell r="B8" t="str">
            <v>輪轂，但倒煞車輪轂及輪轂煞車除外</v>
          </cell>
          <cell r="C8">
            <v>610712</v>
          </cell>
          <cell r="D8">
            <v>5590</v>
          </cell>
        </row>
        <row r="9">
          <cell r="A9" t="str">
            <v>87149990166</v>
          </cell>
          <cell r="B9" t="str">
            <v>腳踏車用把手</v>
          </cell>
          <cell r="C9">
            <v>436075</v>
          </cell>
          <cell r="D9">
            <v>13436</v>
          </cell>
        </row>
        <row r="10">
          <cell r="A10" t="str">
            <v>87149990157</v>
          </cell>
          <cell r="B10" t="str">
            <v>腳踏車用座管及上下管</v>
          </cell>
          <cell r="C10">
            <v>265314</v>
          </cell>
          <cell r="D10">
            <v>8112</v>
          </cell>
        </row>
        <row r="11">
          <cell r="A11" t="str">
            <v>87149200108</v>
          </cell>
          <cell r="B11" t="str">
            <v>輪圈</v>
          </cell>
          <cell r="C11">
            <v>230620</v>
          </cell>
          <cell r="D11">
            <v>17305</v>
          </cell>
        </row>
        <row r="12">
          <cell r="A12" t="str">
            <v>87149990148</v>
          </cell>
          <cell r="B12" t="str">
            <v>腳踏車用把手豎管</v>
          </cell>
          <cell r="C12">
            <v>209496</v>
          </cell>
          <cell r="D12">
            <v>5890</v>
          </cell>
        </row>
        <row r="13">
          <cell r="A13" t="str">
            <v>87149200206</v>
          </cell>
          <cell r="B13" t="str">
            <v>輪幅</v>
          </cell>
          <cell r="C13">
            <v>182324</v>
          </cell>
          <cell r="D13">
            <v>6916</v>
          </cell>
        </row>
        <row r="14">
          <cell r="A14" t="str">
            <v>87149500007</v>
          </cell>
          <cell r="B14" t="str">
            <v>腳踏車車座</v>
          </cell>
          <cell r="C14">
            <v>178233</v>
          </cell>
          <cell r="D14">
            <v>5124</v>
          </cell>
        </row>
        <row r="15">
          <cell r="A15" t="str">
            <v>87149610004</v>
          </cell>
          <cell r="B15" t="str">
            <v>踏板及其零件</v>
          </cell>
          <cell r="C15">
            <v>158737</v>
          </cell>
          <cell r="D15">
            <v>9313</v>
          </cell>
        </row>
        <row r="16">
          <cell r="A16" t="str">
            <v>87149320103</v>
          </cell>
          <cell r="B16" t="str">
            <v>裝有棘輪機構之單一鏈輪　</v>
          </cell>
          <cell r="C16">
            <v>65398</v>
          </cell>
          <cell r="D16">
            <v>1414</v>
          </cell>
        </row>
        <row r="17">
          <cell r="A17" t="str">
            <v>87149990139</v>
          </cell>
          <cell r="B17" t="str">
            <v>腳踏車用軸心</v>
          </cell>
          <cell r="C17">
            <v>49970</v>
          </cell>
          <cell r="D17">
            <v>2701</v>
          </cell>
        </row>
        <row r="18">
          <cell r="A18" t="str">
            <v>87149910001</v>
          </cell>
          <cell r="B18" t="str">
            <v>邊車零件</v>
          </cell>
          <cell r="C18">
            <v>44633</v>
          </cell>
          <cell r="D18">
            <v>400</v>
          </cell>
        </row>
        <row r="19">
          <cell r="A19" t="str">
            <v>87149920009</v>
          </cell>
          <cell r="B19" t="str">
            <v>車輛用反光片、帶</v>
          </cell>
          <cell r="C19">
            <v>18334</v>
          </cell>
          <cell r="D19">
            <v>205</v>
          </cell>
        </row>
        <row r="20">
          <cell r="A20" t="str">
            <v>87149410006</v>
          </cell>
          <cell r="B20" t="str">
            <v>鋼?煞車器及其零件</v>
          </cell>
          <cell r="C20">
            <v>9871</v>
          </cell>
          <cell r="D20">
            <v>443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">
          <cell r="A1" t="str">
            <v>87149120007</v>
          </cell>
          <cell r="B1" t="str">
            <v>其他車架及叉及其零件</v>
          </cell>
          <cell r="C1">
            <v>38105375</v>
          </cell>
          <cell r="D1">
            <v>590132</v>
          </cell>
        </row>
        <row r="2">
          <cell r="A2" t="str">
            <v>87149200108</v>
          </cell>
          <cell r="B2" t="str">
            <v>輪圈</v>
          </cell>
          <cell r="C2">
            <v>8755202</v>
          </cell>
          <cell r="D2">
            <v>98744</v>
          </cell>
        </row>
        <row r="3">
          <cell r="A3" t="str">
            <v>87149310007</v>
          </cell>
          <cell r="B3" t="str">
            <v>輪轂，但倒煞車輪轂及輪轂煞車除外</v>
          </cell>
          <cell r="C3">
            <v>3210010</v>
          </cell>
          <cell r="D3">
            <v>93076</v>
          </cell>
        </row>
        <row r="4">
          <cell r="A4" t="str">
            <v>87149990166</v>
          </cell>
          <cell r="B4" t="str">
            <v>腳踏車用把手</v>
          </cell>
          <cell r="C4">
            <v>2444658</v>
          </cell>
          <cell r="D4">
            <v>50905</v>
          </cell>
        </row>
        <row r="5">
          <cell r="A5" t="str">
            <v>87149990157</v>
          </cell>
          <cell r="B5" t="str">
            <v>腳踏車用座管及上下管</v>
          </cell>
          <cell r="C5">
            <v>1910132</v>
          </cell>
          <cell r="D5">
            <v>37993</v>
          </cell>
        </row>
        <row r="6">
          <cell r="A6" t="str">
            <v>87149490009</v>
          </cell>
          <cell r="B6" t="str">
            <v>其他煞車器及其零件</v>
          </cell>
          <cell r="C6">
            <v>1499274</v>
          </cell>
          <cell r="D6">
            <v>95662</v>
          </cell>
        </row>
        <row r="7">
          <cell r="A7" t="str">
            <v>87149620002</v>
          </cell>
          <cell r="B7" t="str">
            <v>曲柄齒輪及其零件</v>
          </cell>
          <cell r="C7">
            <v>798321</v>
          </cell>
          <cell r="D7">
            <v>112063</v>
          </cell>
        </row>
        <row r="8">
          <cell r="A8" t="str">
            <v>87149500007</v>
          </cell>
          <cell r="B8" t="str">
            <v>腳踏車車座</v>
          </cell>
          <cell r="C8">
            <v>741021</v>
          </cell>
          <cell r="D8">
            <v>75756</v>
          </cell>
        </row>
        <row r="9">
          <cell r="A9" t="str">
            <v>87149990148</v>
          </cell>
          <cell r="B9" t="str">
            <v>腳踏車用把手豎管</v>
          </cell>
          <cell r="C9">
            <v>556451</v>
          </cell>
          <cell r="D9">
            <v>23624</v>
          </cell>
        </row>
        <row r="10">
          <cell r="A10" t="str">
            <v>87149990111</v>
          </cell>
          <cell r="B10" t="str">
            <v>腳踏車用變速器</v>
          </cell>
          <cell r="C10">
            <v>380897</v>
          </cell>
          <cell r="D10">
            <v>16491</v>
          </cell>
        </row>
        <row r="11">
          <cell r="A11" t="str">
            <v>87149200206</v>
          </cell>
          <cell r="B11" t="str">
            <v>輪幅</v>
          </cell>
          <cell r="C11">
            <v>374078</v>
          </cell>
          <cell r="D11">
            <v>5058</v>
          </cell>
        </row>
        <row r="12">
          <cell r="A12" t="str">
            <v>87149200304</v>
          </cell>
          <cell r="B12" t="str">
            <v>輪圈及輪幅</v>
          </cell>
          <cell r="C12">
            <v>263603</v>
          </cell>
          <cell r="D12">
            <v>20306</v>
          </cell>
        </row>
        <row r="13">
          <cell r="A13" t="str">
            <v>87149610004</v>
          </cell>
          <cell r="B13" t="str">
            <v>踏板及其零件</v>
          </cell>
          <cell r="C13">
            <v>199327</v>
          </cell>
          <cell r="D13">
            <v>34609</v>
          </cell>
        </row>
        <row r="14">
          <cell r="A14">
            <v>87149320906</v>
          </cell>
          <cell r="B14" t="str">
            <v>其他飛輪之鏈輪</v>
          </cell>
          <cell r="C14">
            <v>91137</v>
          </cell>
          <cell r="D14">
            <v>11357</v>
          </cell>
        </row>
        <row r="15">
          <cell r="A15" t="str">
            <v>87149410006</v>
          </cell>
          <cell r="B15" t="str">
            <v>鋼?煞車器及其零件</v>
          </cell>
          <cell r="C15">
            <v>52735</v>
          </cell>
          <cell r="D15">
            <v>4127</v>
          </cell>
        </row>
        <row r="16">
          <cell r="A16" t="str">
            <v>87149920009</v>
          </cell>
          <cell r="B16" t="str">
            <v>車輛用反光片、帶</v>
          </cell>
          <cell r="C16">
            <v>41549</v>
          </cell>
          <cell r="D16">
            <v>1638</v>
          </cell>
        </row>
        <row r="17">
          <cell r="A17" t="str">
            <v>87149910001</v>
          </cell>
          <cell r="B17" t="str">
            <v>邊車零件</v>
          </cell>
          <cell r="C17">
            <v>23063</v>
          </cell>
          <cell r="D17">
            <v>189</v>
          </cell>
        </row>
        <row r="18">
          <cell r="A18" t="str">
            <v>87149420004</v>
          </cell>
          <cell r="B18" t="str">
            <v>倒煞車輪轂及其零件</v>
          </cell>
          <cell r="C18">
            <v>19472</v>
          </cell>
          <cell r="D18">
            <v>9659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14380</v>
          </cell>
          <cell r="D19">
            <v>814</v>
          </cell>
        </row>
        <row r="20">
          <cell r="A20" t="str">
            <v>87149990139</v>
          </cell>
          <cell r="B20" t="str">
            <v>腳踏車用軸心</v>
          </cell>
          <cell r="C20">
            <v>7304</v>
          </cell>
          <cell r="D20">
            <v>2926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">
          <cell r="A1" t="str">
            <v>87149120007</v>
          </cell>
          <cell r="B1" t="str">
            <v>其他車架及叉及其零件</v>
          </cell>
          <cell r="C1">
            <v>54806293</v>
          </cell>
          <cell r="D1">
            <v>1108693</v>
          </cell>
        </row>
        <row r="2">
          <cell r="A2" t="str">
            <v>87149200108</v>
          </cell>
          <cell r="B2" t="str">
            <v>輪圈</v>
          </cell>
          <cell r="C2">
            <v>9820766</v>
          </cell>
          <cell r="D2">
            <v>160131</v>
          </cell>
        </row>
        <row r="3">
          <cell r="A3" t="str">
            <v>87149310007</v>
          </cell>
          <cell r="B3" t="str">
            <v>輪轂，但倒煞車輪轂及輪轂煞車除外</v>
          </cell>
          <cell r="C3">
            <v>5728046</v>
          </cell>
          <cell r="D3">
            <v>218105</v>
          </cell>
        </row>
        <row r="4">
          <cell r="A4" t="str">
            <v>87149990166</v>
          </cell>
          <cell r="B4" t="str">
            <v>腳踏車用把手</v>
          </cell>
          <cell r="C4">
            <v>2852050</v>
          </cell>
          <cell r="D4">
            <v>88632</v>
          </cell>
        </row>
        <row r="5">
          <cell r="A5" t="str">
            <v>87149490009</v>
          </cell>
          <cell r="B5" t="str">
            <v>其他煞車器及其零件</v>
          </cell>
          <cell r="C5">
            <v>2664930</v>
          </cell>
          <cell r="D5">
            <v>141512</v>
          </cell>
        </row>
        <row r="6">
          <cell r="A6" t="str">
            <v>87149990157</v>
          </cell>
          <cell r="B6" t="str">
            <v>腳踏車用座管及上下管</v>
          </cell>
          <cell r="C6">
            <v>1993206</v>
          </cell>
          <cell r="D6">
            <v>76994</v>
          </cell>
        </row>
        <row r="7">
          <cell r="A7" t="str">
            <v>87149620002</v>
          </cell>
          <cell r="B7" t="str">
            <v>曲柄齒輪及其零件</v>
          </cell>
          <cell r="C7">
            <v>1399368</v>
          </cell>
          <cell r="D7">
            <v>149457</v>
          </cell>
        </row>
        <row r="8">
          <cell r="A8" t="str">
            <v>87149500007</v>
          </cell>
          <cell r="B8" t="str">
            <v>腳踏車車座</v>
          </cell>
          <cell r="C8">
            <v>1349820</v>
          </cell>
          <cell r="D8">
            <v>127059</v>
          </cell>
        </row>
        <row r="9">
          <cell r="A9" t="str">
            <v>87149990148</v>
          </cell>
          <cell r="B9" t="str">
            <v>腳踏車用把手豎管</v>
          </cell>
          <cell r="C9">
            <v>876051</v>
          </cell>
          <cell r="D9">
            <v>39359</v>
          </cell>
        </row>
        <row r="10">
          <cell r="A10" t="str">
            <v>87149990111</v>
          </cell>
          <cell r="B10" t="str">
            <v>腳踏車用變速器</v>
          </cell>
          <cell r="C10">
            <v>665381</v>
          </cell>
          <cell r="D10">
            <v>27118</v>
          </cell>
        </row>
        <row r="11">
          <cell r="A11" t="str">
            <v>87149320906</v>
          </cell>
          <cell r="B11" t="str">
            <v>其他飛輪之鏈輪</v>
          </cell>
          <cell r="C11">
            <v>635644</v>
          </cell>
          <cell r="D11">
            <v>55183</v>
          </cell>
        </row>
        <row r="12">
          <cell r="A12" t="str">
            <v>87149610004</v>
          </cell>
          <cell r="B12" t="str">
            <v>踏板及其零件</v>
          </cell>
          <cell r="C12">
            <v>316711</v>
          </cell>
          <cell r="D12">
            <v>38734</v>
          </cell>
        </row>
        <row r="13">
          <cell r="A13" t="str">
            <v>87149200304</v>
          </cell>
          <cell r="B13" t="str">
            <v>輪圈及輪幅</v>
          </cell>
          <cell r="C13">
            <v>256687</v>
          </cell>
          <cell r="D13">
            <v>22602</v>
          </cell>
        </row>
        <row r="14">
          <cell r="A14" t="str">
            <v>87149200206</v>
          </cell>
          <cell r="B14" t="str">
            <v>輪幅</v>
          </cell>
          <cell r="C14">
            <v>154873</v>
          </cell>
          <cell r="D14">
            <v>10959</v>
          </cell>
        </row>
        <row r="15">
          <cell r="A15" t="str">
            <v>87149910001</v>
          </cell>
          <cell r="B15" t="str">
            <v>邊車零件</v>
          </cell>
          <cell r="C15">
            <v>57385</v>
          </cell>
          <cell r="D15">
            <v>2219</v>
          </cell>
        </row>
        <row r="16">
          <cell r="A16" t="str">
            <v>87149920009</v>
          </cell>
          <cell r="B16" t="str">
            <v>車輛用反光片、帶</v>
          </cell>
          <cell r="C16">
            <v>56752</v>
          </cell>
          <cell r="D16">
            <v>5593</v>
          </cell>
        </row>
        <row r="17">
          <cell r="A17" t="str">
            <v>87149410006</v>
          </cell>
          <cell r="B17" t="str">
            <v>鋼?煞車器及其零件</v>
          </cell>
          <cell r="C17">
            <v>51737</v>
          </cell>
          <cell r="D17">
            <v>12864</v>
          </cell>
        </row>
        <row r="18">
          <cell r="A18" t="str">
            <v>87149320103</v>
          </cell>
          <cell r="B18" t="str">
            <v>裝有棘輪機構之單一鏈輪　</v>
          </cell>
          <cell r="C18">
            <v>17860</v>
          </cell>
          <cell r="D18">
            <v>2137</v>
          </cell>
        </row>
        <row r="19">
          <cell r="A19" t="str">
            <v>87149420004</v>
          </cell>
          <cell r="B19" t="str">
            <v>倒煞車輪轂及其零件</v>
          </cell>
          <cell r="C19">
            <v>10424</v>
          </cell>
          <cell r="D19">
            <v>2334</v>
          </cell>
        </row>
        <row r="20">
          <cell r="A20" t="str">
            <v>87149990139</v>
          </cell>
          <cell r="B20" t="str">
            <v>腳踏車用軸心</v>
          </cell>
          <cell r="C20">
            <v>5847</v>
          </cell>
          <cell r="D20">
            <v>3288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CEA5-D250-4CEC-9172-1E0208BB65B6}">
  <sheetPr>
    <tabColor rgb="FF003300"/>
    <pageSetUpPr fitToPage="1"/>
  </sheetPr>
  <dimension ref="A1:J89"/>
  <sheetViews>
    <sheetView tabSelected="1" zoomScaleNormal="100" workbookViewId="0">
      <selection activeCell="A2" sqref="A2"/>
    </sheetView>
  </sheetViews>
  <sheetFormatPr defaultRowHeight="15.75"/>
  <cols>
    <col min="1" max="1" width="14.5" style="2" customWidth="1"/>
    <col min="2" max="2" width="27.25" style="3" customWidth="1"/>
    <col min="3" max="4" width="17" style="4" customWidth="1"/>
    <col min="5" max="5" width="13.5" style="4" customWidth="1"/>
    <col min="6" max="7" width="18.125" style="4" customWidth="1"/>
    <col min="8" max="8" width="15.625" style="4" customWidth="1"/>
    <col min="9" max="10" width="14.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262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130" t="s">
        <v>264</v>
      </c>
      <c r="D3" s="8" t="s">
        <v>265</v>
      </c>
      <c r="E3" s="9" t="s">
        <v>2</v>
      </c>
      <c r="F3" s="10" t="s">
        <v>266</v>
      </c>
      <c r="G3" s="131" t="s">
        <v>267</v>
      </c>
      <c r="H3" s="9" t="s">
        <v>3</v>
      </c>
      <c r="I3" s="135" t="s">
        <v>4</v>
      </c>
      <c r="J3" s="138" t="s">
        <v>121</v>
      </c>
    </row>
    <row r="4" spans="1:10">
      <c r="A4" s="13"/>
      <c r="B4" s="14"/>
      <c r="C4" s="15" t="s">
        <v>6</v>
      </c>
      <c r="D4" s="15" t="s">
        <v>114</v>
      </c>
      <c r="E4" s="18" t="s">
        <v>115</v>
      </c>
      <c r="F4" s="17" t="s">
        <v>7</v>
      </c>
      <c r="G4" s="17" t="s">
        <v>7</v>
      </c>
      <c r="H4" s="18" t="s">
        <v>7</v>
      </c>
      <c r="I4" s="136" t="s">
        <v>7</v>
      </c>
      <c r="J4" s="137" t="s">
        <v>7</v>
      </c>
    </row>
    <row r="5" spans="1:10" ht="16.5">
      <c r="A5" s="21" t="s">
        <v>8</v>
      </c>
      <c r="B5" s="22" t="s">
        <v>9</v>
      </c>
      <c r="C5" s="144">
        <v>919</v>
      </c>
      <c r="D5" s="144">
        <v>7280</v>
      </c>
      <c r="E5" s="109">
        <f t="shared" ref="E5:E11" si="0">C5-D5</f>
        <v>-6361</v>
      </c>
      <c r="F5" s="144">
        <v>882389</v>
      </c>
      <c r="G5" s="144">
        <v>414780</v>
      </c>
      <c r="H5" s="109">
        <f t="shared" ref="H5:H11" si="1">F5-G5</f>
        <v>467609</v>
      </c>
      <c r="I5" s="110">
        <f t="shared" ref="I5" si="2">F5/C5</f>
        <v>960.16213275299242</v>
      </c>
      <c r="J5" s="110">
        <f>G5/D5</f>
        <v>56.975274725274723</v>
      </c>
    </row>
    <row r="6" spans="1:10" ht="16.5">
      <c r="A6" s="26" t="s">
        <v>10</v>
      </c>
      <c r="B6" s="27" t="s">
        <v>11</v>
      </c>
      <c r="C6" s="144">
        <v>160</v>
      </c>
      <c r="D6" s="144">
        <v>2074</v>
      </c>
      <c r="E6" s="109">
        <f t="shared" si="0"/>
        <v>-1914</v>
      </c>
      <c r="F6" s="144">
        <v>119397</v>
      </c>
      <c r="G6" s="144">
        <v>183408</v>
      </c>
      <c r="H6" s="109">
        <f t="shared" si="1"/>
        <v>-64011</v>
      </c>
      <c r="I6" s="110">
        <f>IF(C6,F6/C6,0)</f>
        <v>746.23125000000005</v>
      </c>
      <c r="J6" s="110">
        <f t="shared" ref="I6:J13" si="3">G6/D6</f>
        <v>88.432015429122472</v>
      </c>
    </row>
    <row r="7" spans="1:10" ht="16.5">
      <c r="A7" s="21" t="s">
        <v>12</v>
      </c>
      <c r="B7" s="28" t="s">
        <v>13</v>
      </c>
      <c r="C7" s="144">
        <v>156</v>
      </c>
      <c r="D7" s="144">
        <v>1992</v>
      </c>
      <c r="E7" s="146">
        <f t="shared" si="0"/>
        <v>-1836</v>
      </c>
      <c r="F7" s="144">
        <v>35929</v>
      </c>
      <c r="G7" s="144">
        <v>116371</v>
      </c>
      <c r="H7" s="109">
        <f t="shared" si="1"/>
        <v>-80442</v>
      </c>
      <c r="I7" s="110">
        <f>IF(C7,F7/C7,0)</f>
        <v>230.31410256410257</v>
      </c>
      <c r="J7" s="110">
        <f t="shared" si="3"/>
        <v>58.419176706827308</v>
      </c>
    </row>
    <row r="8" spans="1:10" ht="16.5">
      <c r="A8" s="21" t="s">
        <v>14</v>
      </c>
      <c r="B8" s="28" t="s">
        <v>15</v>
      </c>
      <c r="C8" s="144">
        <v>49</v>
      </c>
      <c r="D8" s="144">
        <v>5439</v>
      </c>
      <c r="E8" s="109">
        <f t="shared" si="0"/>
        <v>-5390</v>
      </c>
      <c r="F8" s="144">
        <v>5881</v>
      </c>
      <c r="G8" s="144">
        <v>539718</v>
      </c>
      <c r="H8" s="109">
        <f t="shared" si="1"/>
        <v>-533837</v>
      </c>
      <c r="I8" s="110">
        <f t="shared" ref="I8:I10" si="4">IF(C8,F8/C8,0)</f>
        <v>120.0204081632653</v>
      </c>
      <c r="J8" s="110">
        <f t="shared" si="3"/>
        <v>99.231108659680089</v>
      </c>
    </row>
    <row r="9" spans="1:10" ht="16.5">
      <c r="A9" s="21" t="s">
        <v>16</v>
      </c>
      <c r="B9" s="28" t="s">
        <v>17</v>
      </c>
      <c r="C9" s="144">
        <v>176</v>
      </c>
      <c r="D9" s="144">
        <v>894</v>
      </c>
      <c r="E9" s="109">
        <f t="shared" si="0"/>
        <v>-718</v>
      </c>
      <c r="F9" s="144">
        <v>301601</v>
      </c>
      <c r="G9" s="144">
        <v>92733</v>
      </c>
      <c r="H9" s="109">
        <f t="shared" si="1"/>
        <v>208868</v>
      </c>
      <c r="I9" s="110">
        <f t="shared" si="4"/>
        <v>1713.6420454545455</v>
      </c>
      <c r="J9" s="110">
        <f t="shared" si="3"/>
        <v>103.72818791946308</v>
      </c>
    </row>
    <row r="10" spans="1:10" ht="16.5">
      <c r="A10" s="21" t="s">
        <v>18</v>
      </c>
      <c r="B10" s="28" t="s">
        <v>19</v>
      </c>
      <c r="C10" s="144">
        <v>3920</v>
      </c>
      <c r="D10" s="144">
        <v>2294</v>
      </c>
      <c r="E10" s="109">
        <f t="shared" si="0"/>
        <v>1626</v>
      </c>
      <c r="F10" s="144">
        <v>6760991</v>
      </c>
      <c r="G10" s="144">
        <v>712252</v>
      </c>
      <c r="H10" s="109">
        <f>F10-G10</f>
        <v>6048739</v>
      </c>
      <c r="I10" s="110">
        <f t="shared" si="4"/>
        <v>1724.7426020408163</v>
      </c>
      <c r="J10" s="110">
        <f t="shared" si="3"/>
        <v>310.48474280732347</v>
      </c>
    </row>
    <row r="11" spans="1:10" ht="17.25" thickBot="1">
      <c r="A11" s="48" t="s">
        <v>20</v>
      </c>
      <c r="B11" s="70" t="s">
        <v>21</v>
      </c>
      <c r="C11" s="99">
        <f>SUM(C5:C10)</f>
        <v>5380</v>
      </c>
      <c r="D11" s="99">
        <f>SUM(D5:D10)</f>
        <v>19973</v>
      </c>
      <c r="E11" s="152">
        <f t="shared" si="0"/>
        <v>-14593</v>
      </c>
      <c r="F11" s="99">
        <f>SUM(F5:F10)</f>
        <v>8106188</v>
      </c>
      <c r="G11" s="99">
        <f>SUM(G5:G10)</f>
        <v>2059262</v>
      </c>
      <c r="H11" s="152">
        <f t="shared" si="1"/>
        <v>6046926</v>
      </c>
      <c r="I11" s="103">
        <f t="shared" si="3"/>
        <v>1506.7263940520445</v>
      </c>
      <c r="J11" s="102">
        <f t="shared" si="3"/>
        <v>103.10228808892005</v>
      </c>
    </row>
    <row r="12" spans="1:10" ht="11.25" customHeight="1" thickTop="1">
      <c r="A12" s="33"/>
      <c r="B12" s="34"/>
      <c r="C12" s="148"/>
      <c r="D12" s="148"/>
      <c r="E12" s="149"/>
      <c r="F12" s="148"/>
      <c r="G12" s="148"/>
      <c r="H12" s="153"/>
      <c r="I12" s="154"/>
      <c r="J12" s="154"/>
    </row>
    <row r="13" spans="1:10" ht="16.5">
      <c r="A13" s="21" t="s">
        <v>22</v>
      </c>
      <c r="B13" s="22" t="s">
        <v>23</v>
      </c>
      <c r="C13" s="144">
        <v>0</v>
      </c>
      <c r="D13" s="183">
        <v>7</v>
      </c>
      <c r="E13" s="109">
        <f>C13-D13</f>
        <v>-7</v>
      </c>
      <c r="F13" s="155">
        <v>0</v>
      </c>
      <c r="G13" s="144">
        <v>2155</v>
      </c>
      <c r="H13" s="109">
        <f>F13-G13</f>
        <v>-2155</v>
      </c>
      <c r="I13" s="110">
        <f t="shared" ref="I13" si="5">IF(C13,F13/C13,0)</f>
        <v>0</v>
      </c>
      <c r="J13" s="110">
        <f t="shared" si="3"/>
        <v>307.85714285714283</v>
      </c>
    </row>
    <row r="14" spans="1:10" ht="17.25" thickBot="1">
      <c r="A14" s="30" t="s">
        <v>24</v>
      </c>
      <c r="B14" s="36" t="s">
        <v>25</v>
      </c>
      <c r="C14" s="99">
        <f>C11+C13</f>
        <v>5380</v>
      </c>
      <c r="D14" s="99">
        <f>D11+D13</f>
        <v>19980</v>
      </c>
      <c r="E14" s="98">
        <f>C14-D14</f>
        <v>-14600</v>
      </c>
      <c r="F14" s="99">
        <f>F11+F13</f>
        <v>8106188</v>
      </c>
      <c r="G14" s="99">
        <f>G11+G13</f>
        <v>2061417</v>
      </c>
      <c r="H14" s="156">
        <f>F14-G14</f>
        <v>6044771</v>
      </c>
      <c r="I14" s="101">
        <f>F14/C14</f>
        <v>1506.7263940520445</v>
      </c>
      <c r="J14" s="103">
        <f>G14/D14</f>
        <v>103.17402402402402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0.25" customHeight="1">
      <c r="A16" s="201" t="s">
        <v>263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30" t="s">
        <v>264</v>
      </c>
      <c r="D18" s="143" t="s">
        <v>268</v>
      </c>
      <c r="E18" s="9" t="s">
        <v>2</v>
      </c>
      <c r="F18" s="10" t="s">
        <v>266</v>
      </c>
      <c r="G18" s="131" t="s">
        <v>267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 ht="16.5">
      <c r="A20" s="46" t="s">
        <v>28</v>
      </c>
      <c r="B20" s="22" t="s">
        <v>29</v>
      </c>
      <c r="C20" s="144">
        <v>1085</v>
      </c>
      <c r="D20" s="183">
        <v>2776</v>
      </c>
      <c r="E20" s="24">
        <f t="shared" ref="E20:E42" si="6">C20-D20</f>
        <v>-1691</v>
      </c>
      <c r="F20" s="144">
        <v>97876</v>
      </c>
      <c r="G20" s="183">
        <v>54089</v>
      </c>
      <c r="H20" s="84">
        <f t="shared" ref="H20:H42" si="7">F20-G20</f>
        <v>43787</v>
      </c>
      <c r="I20" s="4"/>
      <c r="J20" s="4"/>
    </row>
    <row r="21" spans="1:10" ht="16.5">
      <c r="A21" s="46" t="s">
        <v>30</v>
      </c>
      <c r="B21" s="22" t="s">
        <v>31</v>
      </c>
      <c r="C21" s="144">
        <v>0</v>
      </c>
      <c r="D21" s="183">
        <v>857</v>
      </c>
      <c r="E21" s="24">
        <f t="shared" si="6"/>
        <v>-857</v>
      </c>
      <c r="F21" s="144">
        <v>0</v>
      </c>
      <c r="G21" s="183">
        <v>86113</v>
      </c>
      <c r="H21" s="84">
        <f t="shared" si="7"/>
        <v>-86113</v>
      </c>
      <c r="I21" s="4"/>
      <c r="J21" s="4"/>
    </row>
    <row r="22" spans="1:10" ht="16.5">
      <c r="A22" s="46" t="s">
        <v>32</v>
      </c>
      <c r="B22" s="22" t="s">
        <v>33</v>
      </c>
      <c r="C22" s="144">
        <v>97021</v>
      </c>
      <c r="D22" s="183">
        <v>410924</v>
      </c>
      <c r="E22" s="24">
        <f t="shared" si="6"/>
        <v>-313903</v>
      </c>
      <c r="F22" s="144">
        <v>5348402</v>
      </c>
      <c r="G22" s="183">
        <v>20885455</v>
      </c>
      <c r="H22" s="84">
        <f t="shared" si="7"/>
        <v>-15537053</v>
      </c>
      <c r="I22" s="4"/>
      <c r="J22" s="4"/>
    </row>
    <row r="23" spans="1:10" ht="16.5">
      <c r="A23" s="46" t="s">
        <v>34</v>
      </c>
      <c r="B23" s="22" t="s">
        <v>35</v>
      </c>
      <c r="C23" s="144">
        <v>18203</v>
      </c>
      <c r="D23" s="183">
        <v>64162</v>
      </c>
      <c r="E23" s="24">
        <f t="shared" si="6"/>
        <v>-45959</v>
      </c>
      <c r="F23" s="144">
        <v>496275</v>
      </c>
      <c r="G23" s="183">
        <v>6039158</v>
      </c>
      <c r="H23" s="84">
        <f>F23-G23</f>
        <v>-5542883</v>
      </c>
      <c r="I23" s="4"/>
      <c r="J23" s="4"/>
    </row>
    <row r="24" spans="1:10" ht="16.5">
      <c r="A24" s="46" t="s">
        <v>36</v>
      </c>
      <c r="B24" s="22" t="s">
        <v>37</v>
      </c>
      <c r="C24" s="144">
        <v>33625</v>
      </c>
      <c r="D24" s="183">
        <v>13597</v>
      </c>
      <c r="E24" s="24">
        <f t="shared" si="6"/>
        <v>20028</v>
      </c>
      <c r="F24" s="144">
        <v>659113</v>
      </c>
      <c r="G24" s="183">
        <v>529739</v>
      </c>
      <c r="H24" s="84">
        <f>F24-G24</f>
        <v>129374</v>
      </c>
      <c r="I24" s="4"/>
      <c r="J24" s="4"/>
    </row>
    <row r="25" spans="1:10" ht="16.5">
      <c r="A25" s="46" t="s">
        <v>38</v>
      </c>
      <c r="B25" s="22" t="s">
        <v>39</v>
      </c>
      <c r="C25" s="144">
        <v>9578</v>
      </c>
      <c r="D25" s="183">
        <v>20885</v>
      </c>
      <c r="E25" s="24">
        <f t="shared" si="6"/>
        <v>-11307</v>
      </c>
      <c r="F25" s="144">
        <v>2200494</v>
      </c>
      <c r="G25" s="183">
        <v>298706</v>
      </c>
      <c r="H25" s="84">
        <f t="shared" si="7"/>
        <v>1901788</v>
      </c>
      <c r="I25" s="4"/>
      <c r="J25" s="4"/>
    </row>
    <row r="26" spans="1:10" ht="16.5">
      <c r="A26" s="46" t="s">
        <v>40</v>
      </c>
      <c r="B26" s="22" t="s">
        <v>41</v>
      </c>
      <c r="C26" s="144">
        <v>4296</v>
      </c>
      <c r="D26" s="183">
        <v>25958</v>
      </c>
      <c r="E26" s="24">
        <f t="shared" si="6"/>
        <v>-21662</v>
      </c>
      <c r="F26" s="144">
        <v>335130</v>
      </c>
      <c r="G26" s="183">
        <v>1068720</v>
      </c>
      <c r="H26" s="84">
        <f t="shared" si="7"/>
        <v>-733590</v>
      </c>
      <c r="I26" s="4"/>
      <c r="J26" s="4"/>
    </row>
    <row r="27" spans="1:10" ht="16.5">
      <c r="A27" s="46">
        <v>87149320103</v>
      </c>
      <c r="B27" s="22" t="s">
        <v>99</v>
      </c>
      <c r="C27" s="144">
        <v>0</v>
      </c>
      <c r="D27" s="183">
        <v>258</v>
      </c>
      <c r="E27" s="24">
        <f t="shared" si="6"/>
        <v>-258</v>
      </c>
      <c r="F27" s="144">
        <v>0</v>
      </c>
      <c r="G27" s="183">
        <v>23276</v>
      </c>
      <c r="H27" s="84">
        <f t="shared" si="7"/>
        <v>-23276</v>
      </c>
      <c r="I27" s="4"/>
      <c r="J27" s="4"/>
    </row>
    <row r="28" spans="1:10" ht="16.5">
      <c r="A28" s="46" t="s">
        <v>42</v>
      </c>
      <c r="B28" s="22" t="s">
        <v>43</v>
      </c>
      <c r="C28" s="144">
        <v>0</v>
      </c>
      <c r="D28" s="183">
        <v>3515</v>
      </c>
      <c r="E28" s="24">
        <f t="shared" si="6"/>
        <v>-3515</v>
      </c>
      <c r="F28" s="144">
        <v>0</v>
      </c>
      <c r="G28" s="183">
        <v>74969</v>
      </c>
      <c r="H28" s="84">
        <f t="shared" si="7"/>
        <v>-74969</v>
      </c>
      <c r="I28" s="4"/>
      <c r="J28" s="4"/>
    </row>
    <row r="29" spans="1:10" ht="16.5">
      <c r="A29" s="46" t="s">
        <v>44</v>
      </c>
      <c r="B29" s="22" t="s">
        <v>45</v>
      </c>
      <c r="C29" s="144">
        <v>69383</v>
      </c>
      <c r="D29" s="183">
        <v>115860</v>
      </c>
      <c r="E29" s="141">
        <f t="shared" si="6"/>
        <v>-46477</v>
      </c>
      <c r="F29" s="144">
        <v>2210408</v>
      </c>
      <c r="G29" s="183">
        <v>1512305</v>
      </c>
      <c r="H29" s="84">
        <f t="shared" si="7"/>
        <v>698103</v>
      </c>
      <c r="I29" s="4"/>
      <c r="J29" s="4"/>
    </row>
    <row r="30" spans="1:10" ht="16.5">
      <c r="A30" s="46" t="s">
        <v>46</v>
      </c>
      <c r="B30" s="22" t="s">
        <v>47</v>
      </c>
      <c r="C30" s="144">
        <v>6613</v>
      </c>
      <c r="D30" s="183">
        <v>64617</v>
      </c>
      <c r="E30" s="24">
        <f t="shared" si="6"/>
        <v>-58004</v>
      </c>
      <c r="F30" s="144">
        <v>329342</v>
      </c>
      <c r="G30" s="183">
        <v>771820</v>
      </c>
      <c r="H30" s="84">
        <f t="shared" si="7"/>
        <v>-442478</v>
      </c>
      <c r="I30" s="4"/>
      <c r="J30" s="4"/>
    </row>
    <row r="31" spans="1:10" ht="16.5">
      <c r="A31" s="46" t="s">
        <v>48</v>
      </c>
      <c r="B31" s="22" t="s">
        <v>49</v>
      </c>
      <c r="C31" s="144">
        <v>7796</v>
      </c>
      <c r="D31" s="183">
        <v>21499</v>
      </c>
      <c r="E31" s="24">
        <f t="shared" si="6"/>
        <v>-13703</v>
      </c>
      <c r="F31" s="144">
        <v>185561</v>
      </c>
      <c r="G31" s="183">
        <v>388792</v>
      </c>
      <c r="H31" s="84">
        <f t="shared" si="7"/>
        <v>-203231</v>
      </c>
      <c r="I31" s="4"/>
      <c r="J31" s="4"/>
    </row>
    <row r="32" spans="1:10" ht="16.5">
      <c r="A32" s="46" t="s">
        <v>50</v>
      </c>
      <c r="B32" s="22" t="s">
        <v>51</v>
      </c>
      <c r="C32" s="144">
        <v>11936</v>
      </c>
      <c r="D32" s="183">
        <v>88313</v>
      </c>
      <c r="E32" s="24">
        <f t="shared" si="6"/>
        <v>-76377</v>
      </c>
      <c r="F32" s="144">
        <v>683463</v>
      </c>
      <c r="G32" s="183">
        <v>1001999</v>
      </c>
      <c r="H32" s="84">
        <f t="shared" si="7"/>
        <v>-318536</v>
      </c>
      <c r="I32" s="4"/>
      <c r="J32" s="4"/>
    </row>
    <row r="33" spans="1:10" ht="16.5">
      <c r="A33" s="46" t="s">
        <v>52</v>
      </c>
      <c r="B33" s="22" t="s">
        <v>53</v>
      </c>
      <c r="C33" s="144">
        <v>6765</v>
      </c>
      <c r="D33" s="183">
        <v>40316</v>
      </c>
      <c r="E33" s="24">
        <f t="shared" si="6"/>
        <v>-33551</v>
      </c>
      <c r="F33" s="144">
        <v>159913</v>
      </c>
      <c r="G33" s="183">
        <v>159439</v>
      </c>
      <c r="H33" s="84">
        <f t="shared" si="7"/>
        <v>474</v>
      </c>
      <c r="I33" s="4"/>
      <c r="J33" s="4"/>
    </row>
    <row r="34" spans="1:10" ht="16.5">
      <c r="A34" s="46" t="s">
        <v>54</v>
      </c>
      <c r="B34" s="22" t="s">
        <v>55</v>
      </c>
      <c r="C34" s="144">
        <v>17816</v>
      </c>
      <c r="D34" s="183">
        <v>22646</v>
      </c>
      <c r="E34" s="24">
        <f t="shared" si="6"/>
        <v>-4830</v>
      </c>
      <c r="F34" s="144">
        <v>1245444</v>
      </c>
      <c r="G34" s="183">
        <v>349816</v>
      </c>
      <c r="H34" s="84">
        <f t="shared" si="7"/>
        <v>895628</v>
      </c>
      <c r="I34" s="4"/>
      <c r="J34" s="4"/>
    </row>
    <row r="35" spans="1:10" ht="16.5">
      <c r="A35" s="46">
        <v>87149320906</v>
      </c>
      <c r="B35" s="22" t="s">
        <v>98</v>
      </c>
      <c r="C35" s="144">
        <v>22457</v>
      </c>
      <c r="D35" s="183">
        <v>17573</v>
      </c>
      <c r="E35" s="24">
        <f t="shared" si="6"/>
        <v>4884</v>
      </c>
      <c r="F35" s="144">
        <v>600185</v>
      </c>
      <c r="G35" s="183">
        <v>159109</v>
      </c>
      <c r="H35" s="84">
        <f t="shared" si="7"/>
        <v>441076</v>
      </c>
      <c r="I35" s="4"/>
      <c r="J35" s="4"/>
    </row>
    <row r="36" spans="1:10" ht="16.5">
      <c r="A36" s="46" t="s">
        <v>56</v>
      </c>
      <c r="B36" s="22" t="s">
        <v>57</v>
      </c>
      <c r="C36" s="144">
        <v>2024</v>
      </c>
      <c r="D36" s="183">
        <v>2753</v>
      </c>
      <c r="E36" s="24">
        <f t="shared" si="6"/>
        <v>-729</v>
      </c>
      <c r="F36" s="144">
        <v>47259</v>
      </c>
      <c r="G36" s="183">
        <v>12623</v>
      </c>
      <c r="H36" s="84">
        <f t="shared" si="7"/>
        <v>34636</v>
      </c>
      <c r="I36" s="4"/>
      <c r="J36" s="4"/>
    </row>
    <row r="37" spans="1:10" ht="16.5">
      <c r="A37" s="46" t="s">
        <v>58</v>
      </c>
      <c r="B37" s="22" t="s">
        <v>59</v>
      </c>
      <c r="C37" s="144">
        <v>2616</v>
      </c>
      <c r="D37" s="183">
        <v>24353</v>
      </c>
      <c r="E37" s="24">
        <f>C37-D37</f>
        <v>-21737</v>
      </c>
      <c r="F37" s="144">
        <v>118196</v>
      </c>
      <c r="G37" s="183">
        <v>426478</v>
      </c>
      <c r="H37" s="84">
        <f t="shared" si="7"/>
        <v>-308282</v>
      </c>
      <c r="I37" s="4"/>
      <c r="J37" s="4"/>
    </row>
    <row r="38" spans="1:10" ht="16.5">
      <c r="A38" s="46" t="s">
        <v>60</v>
      </c>
      <c r="B38" s="22" t="s">
        <v>61</v>
      </c>
      <c r="C38" s="144">
        <v>6572</v>
      </c>
      <c r="D38" s="183">
        <v>32076</v>
      </c>
      <c r="E38" s="24">
        <f t="shared" si="6"/>
        <v>-25504</v>
      </c>
      <c r="F38" s="144">
        <v>217302</v>
      </c>
      <c r="G38" s="183">
        <v>1229188</v>
      </c>
      <c r="H38" s="84">
        <f t="shared" si="7"/>
        <v>-1011886</v>
      </c>
      <c r="I38" s="4"/>
      <c r="J38" s="4"/>
    </row>
    <row r="39" spans="1:10" ht="16.5">
      <c r="A39" s="46" t="s">
        <v>62</v>
      </c>
      <c r="B39" s="22" t="s">
        <v>63</v>
      </c>
      <c r="C39" s="144">
        <v>7321</v>
      </c>
      <c r="D39" s="183">
        <v>38923</v>
      </c>
      <c r="E39" s="24">
        <f t="shared" si="6"/>
        <v>-31602</v>
      </c>
      <c r="F39" s="144">
        <v>393751</v>
      </c>
      <c r="G39" s="183">
        <v>1495839</v>
      </c>
      <c r="H39" s="84">
        <f t="shared" si="7"/>
        <v>-1102088</v>
      </c>
      <c r="I39" s="4"/>
      <c r="J39" s="4"/>
    </row>
    <row r="40" spans="1:10" ht="16.5">
      <c r="A40" s="46" t="s">
        <v>64</v>
      </c>
      <c r="B40" s="22" t="s">
        <v>65</v>
      </c>
      <c r="C40" s="144">
        <v>42709</v>
      </c>
      <c r="D40" s="183">
        <v>79338</v>
      </c>
      <c r="E40" s="24">
        <f t="shared" si="6"/>
        <v>-36629</v>
      </c>
      <c r="F40" s="144">
        <v>790640</v>
      </c>
      <c r="G40" s="183">
        <v>441165</v>
      </c>
      <c r="H40" s="84">
        <f t="shared" si="7"/>
        <v>349475</v>
      </c>
      <c r="I40" s="4"/>
      <c r="J40" s="4"/>
    </row>
    <row r="41" spans="1:10" ht="16.5">
      <c r="A41" s="46" t="s">
        <v>66</v>
      </c>
      <c r="B41" s="22" t="s">
        <v>67</v>
      </c>
      <c r="C41" s="144">
        <v>881</v>
      </c>
      <c r="D41" s="183">
        <v>25341</v>
      </c>
      <c r="E41" s="24">
        <f t="shared" si="6"/>
        <v>-24460</v>
      </c>
      <c r="F41" s="144">
        <v>10313</v>
      </c>
      <c r="G41" s="183">
        <v>145973</v>
      </c>
      <c r="H41" s="84">
        <f t="shared" si="7"/>
        <v>-135660</v>
      </c>
      <c r="I41" s="4"/>
      <c r="J41" s="4"/>
    </row>
    <row r="42" spans="1:10" ht="18.75" customHeight="1" thickBot="1">
      <c r="A42" s="48" t="s">
        <v>24</v>
      </c>
      <c r="B42" s="49"/>
      <c r="C42" s="104">
        <f>SUM(C20:C41)</f>
        <v>368697</v>
      </c>
      <c r="D42" s="104">
        <f>SUM(D20:D41)</f>
        <v>1116540</v>
      </c>
      <c r="E42" s="51">
        <f t="shared" si="6"/>
        <v>-747843</v>
      </c>
      <c r="F42" s="104">
        <f>SUM(F20:F41)</f>
        <v>16129067</v>
      </c>
      <c r="G42" s="104">
        <f>SUM(G20:G41)</f>
        <v>37154771</v>
      </c>
      <c r="H42" s="106">
        <f t="shared" si="7"/>
        <v>-21025704</v>
      </c>
    </row>
    <row r="43" spans="1:10" ht="6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9EA9-4710-4DD5-9399-F5E2875E32BF}">
  <sheetPr>
    <tabColor theme="4" tint="-0.249977111117893"/>
    <pageSetUpPr fitToPage="1"/>
  </sheetPr>
  <dimension ref="A1:J89"/>
  <sheetViews>
    <sheetView topLeftCell="B1" zoomScaleNormal="100" workbookViewId="0">
      <selection activeCell="B2" sqref="B2"/>
    </sheetView>
  </sheetViews>
  <sheetFormatPr defaultRowHeight="15.75"/>
  <cols>
    <col min="1" max="1" width="14.5" style="2" customWidth="1"/>
    <col min="2" max="2" width="27.375" style="3" customWidth="1"/>
    <col min="3" max="4" width="17" style="4" customWidth="1"/>
    <col min="5" max="5" width="13.5" style="4" customWidth="1"/>
    <col min="6" max="7" width="18.125" style="4" customWidth="1"/>
    <col min="8" max="8" width="15.625" style="4" customWidth="1"/>
    <col min="9" max="10" width="14.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214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130" t="s">
        <v>215</v>
      </c>
      <c r="D3" s="8" t="s">
        <v>216</v>
      </c>
      <c r="E3" s="9" t="s">
        <v>2</v>
      </c>
      <c r="F3" s="10" t="s">
        <v>217</v>
      </c>
      <c r="G3" s="131" t="s">
        <v>218</v>
      </c>
      <c r="H3" s="9" t="s">
        <v>3</v>
      </c>
      <c r="I3" s="135" t="s">
        <v>4</v>
      </c>
      <c r="J3" s="138" t="s">
        <v>121</v>
      </c>
    </row>
    <row r="4" spans="1:10">
      <c r="A4" s="13"/>
      <c r="B4" s="14"/>
      <c r="C4" s="15" t="s">
        <v>6</v>
      </c>
      <c r="D4" s="15" t="s">
        <v>114</v>
      </c>
      <c r="E4" s="18" t="s">
        <v>115</v>
      </c>
      <c r="F4" s="17" t="s">
        <v>7</v>
      </c>
      <c r="G4" s="17" t="s">
        <v>7</v>
      </c>
      <c r="H4" s="18" t="s">
        <v>7</v>
      </c>
      <c r="I4" s="136" t="s">
        <v>7</v>
      </c>
      <c r="J4" s="137" t="s">
        <v>7</v>
      </c>
    </row>
    <row r="5" spans="1:10" ht="16.5">
      <c r="A5" s="21" t="s">
        <v>8</v>
      </c>
      <c r="B5" s="22" t="s">
        <v>9</v>
      </c>
      <c r="C5" s="144">
        <v>724</v>
      </c>
      <c r="D5" s="144">
        <v>6237</v>
      </c>
      <c r="E5" s="109">
        <f t="shared" ref="E5:E11" si="0">C5-D5</f>
        <v>-5513</v>
      </c>
      <c r="F5" s="144">
        <v>607184</v>
      </c>
      <c r="G5" s="144">
        <v>268824</v>
      </c>
      <c r="H5" s="109">
        <f t="shared" ref="H5:H11" si="1">F5-G5</f>
        <v>338360</v>
      </c>
      <c r="I5" s="110">
        <f t="shared" ref="I5" si="2">F5/C5</f>
        <v>838.65193370165741</v>
      </c>
      <c r="J5" s="110">
        <f>G5/D5</f>
        <v>43.101491101491099</v>
      </c>
    </row>
    <row r="6" spans="1:10" ht="16.5">
      <c r="A6" s="26" t="s">
        <v>10</v>
      </c>
      <c r="B6" s="27" t="s">
        <v>11</v>
      </c>
      <c r="C6" s="144">
        <v>122</v>
      </c>
      <c r="D6" s="144">
        <v>2343</v>
      </c>
      <c r="E6" s="109">
        <f t="shared" si="0"/>
        <v>-2221</v>
      </c>
      <c r="F6" s="144">
        <v>103530</v>
      </c>
      <c r="G6" s="144">
        <v>151579</v>
      </c>
      <c r="H6" s="109">
        <f t="shared" si="1"/>
        <v>-48049</v>
      </c>
      <c r="I6" s="110">
        <f>IF(C6,F6/C6,0)</f>
        <v>848.60655737704917</v>
      </c>
      <c r="J6" s="110">
        <f t="shared" ref="I6:J13" si="3">G6/D6</f>
        <v>64.69440887750747</v>
      </c>
    </row>
    <row r="7" spans="1:10" ht="16.5">
      <c r="A7" s="21" t="s">
        <v>12</v>
      </c>
      <c r="B7" s="28" t="s">
        <v>13</v>
      </c>
      <c r="C7" s="144">
        <v>0</v>
      </c>
      <c r="D7" s="144">
        <v>1856</v>
      </c>
      <c r="E7" s="146">
        <f t="shared" si="0"/>
        <v>-1856</v>
      </c>
      <c r="F7" s="144">
        <v>0</v>
      </c>
      <c r="G7" s="144">
        <v>138832</v>
      </c>
      <c r="H7" s="109">
        <f t="shared" si="1"/>
        <v>-138832</v>
      </c>
      <c r="I7" s="110">
        <f>IF(C7,F7/C7,0)</f>
        <v>0</v>
      </c>
      <c r="J7" s="110">
        <f t="shared" si="3"/>
        <v>74.801724137931032</v>
      </c>
    </row>
    <row r="8" spans="1:10" ht="16.5">
      <c r="A8" s="21" t="s">
        <v>14</v>
      </c>
      <c r="B8" s="28" t="s">
        <v>15</v>
      </c>
      <c r="C8" s="144">
        <v>10</v>
      </c>
      <c r="D8" s="144">
        <v>4523</v>
      </c>
      <c r="E8" s="109">
        <f t="shared" si="0"/>
        <v>-4513</v>
      </c>
      <c r="F8" s="144">
        <v>3936</v>
      </c>
      <c r="G8" s="144">
        <v>439861</v>
      </c>
      <c r="H8" s="109">
        <f t="shared" si="1"/>
        <v>-435925</v>
      </c>
      <c r="I8" s="110">
        <f t="shared" ref="I8:I10" si="4">IF(C8,F8/C8,0)</f>
        <v>393.6</v>
      </c>
      <c r="J8" s="110">
        <f t="shared" si="3"/>
        <v>97.249834180853412</v>
      </c>
    </row>
    <row r="9" spans="1:10" ht="16.5">
      <c r="A9" s="21" t="s">
        <v>16</v>
      </c>
      <c r="B9" s="28" t="s">
        <v>17</v>
      </c>
      <c r="C9" s="144">
        <v>326</v>
      </c>
      <c r="D9" s="144">
        <v>1464</v>
      </c>
      <c r="E9" s="109">
        <f t="shared" si="0"/>
        <v>-1138</v>
      </c>
      <c r="F9" s="144">
        <v>479288</v>
      </c>
      <c r="G9" s="144">
        <v>141332</v>
      </c>
      <c r="H9" s="109">
        <f t="shared" si="1"/>
        <v>337956</v>
      </c>
      <c r="I9" s="110">
        <f t="shared" si="4"/>
        <v>1470.2085889570553</v>
      </c>
      <c r="J9" s="110">
        <f t="shared" si="3"/>
        <v>96.538251366120221</v>
      </c>
    </row>
    <row r="10" spans="1:10" ht="16.5">
      <c r="A10" s="21" t="s">
        <v>18</v>
      </c>
      <c r="B10" s="28" t="s">
        <v>19</v>
      </c>
      <c r="C10" s="144">
        <v>8698</v>
      </c>
      <c r="D10" s="144">
        <v>2647</v>
      </c>
      <c r="E10" s="109">
        <f t="shared" si="0"/>
        <v>6051</v>
      </c>
      <c r="F10" s="144">
        <v>12237863</v>
      </c>
      <c r="G10" s="144">
        <v>967540</v>
      </c>
      <c r="H10" s="109">
        <f>F10-G10</f>
        <v>11270323</v>
      </c>
      <c r="I10" s="110">
        <f t="shared" si="4"/>
        <v>1406.9743619222809</v>
      </c>
      <c r="J10" s="110">
        <f t="shared" si="3"/>
        <v>365.52323384964109</v>
      </c>
    </row>
    <row r="11" spans="1:10" ht="17.25" thickBot="1">
      <c r="A11" s="48" t="s">
        <v>20</v>
      </c>
      <c r="B11" s="70" t="s">
        <v>21</v>
      </c>
      <c r="C11" s="99">
        <f>SUM(C5:C10)</f>
        <v>9880</v>
      </c>
      <c r="D11" s="99">
        <f>SUM(D5:D10)</f>
        <v>19070</v>
      </c>
      <c r="E11" s="147">
        <f t="shared" si="0"/>
        <v>-9190</v>
      </c>
      <c r="F11" s="99">
        <f>SUM(F5:F10)</f>
        <v>13431801</v>
      </c>
      <c r="G11" s="99">
        <f>SUM(G5:G10)</f>
        <v>2107968</v>
      </c>
      <c r="H11" s="152">
        <f t="shared" si="1"/>
        <v>11323833</v>
      </c>
      <c r="I11" s="103">
        <f t="shared" si="3"/>
        <v>1359.4940283400811</v>
      </c>
      <c r="J11" s="102">
        <f t="shared" si="3"/>
        <v>110.53843733613004</v>
      </c>
    </row>
    <row r="12" spans="1:10" ht="11.25" customHeight="1" thickTop="1">
      <c r="A12" s="33"/>
      <c r="B12" s="34"/>
      <c r="C12" s="148"/>
      <c r="D12" s="148"/>
      <c r="E12" s="149"/>
      <c r="F12" s="148"/>
      <c r="G12" s="148"/>
      <c r="H12" s="153"/>
      <c r="I12" s="154"/>
      <c r="J12" s="154"/>
    </row>
    <row r="13" spans="1:10" ht="16.5">
      <c r="A13" s="21" t="s">
        <v>22</v>
      </c>
      <c r="B13" s="22" t="s">
        <v>23</v>
      </c>
      <c r="C13" s="144">
        <v>0</v>
      </c>
      <c r="D13" s="183">
        <v>461</v>
      </c>
      <c r="E13" s="109">
        <f>C13-D13</f>
        <v>-461</v>
      </c>
      <c r="F13" s="155">
        <v>0</v>
      </c>
      <c r="G13" s="144">
        <v>27492</v>
      </c>
      <c r="H13" s="109">
        <f>F13-G13</f>
        <v>-27492</v>
      </c>
      <c r="I13" s="110">
        <f t="shared" ref="I13" si="5">IF(C13,F13/C13,0)</f>
        <v>0</v>
      </c>
      <c r="J13" s="110">
        <f t="shared" si="3"/>
        <v>59.635574837310195</v>
      </c>
    </row>
    <row r="14" spans="1:10" ht="17.25" thickBot="1">
      <c r="A14" s="30" t="s">
        <v>24</v>
      </c>
      <c r="B14" s="36" t="s">
        <v>25</v>
      </c>
      <c r="C14" s="99">
        <f>C11+C13</f>
        <v>9880</v>
      </c>
      <c r="D14" s="99">
        <f>D11+D13</f>
        <v>19531</v>
      </c>
      <c r="E14" s="98">
        <f>C14-D14</f>
        <v>-9651</v>
      </c>
      <c r="F14" s="99">
        <f>F11+F13</f>
        <v>13431801</v>
      </c>
      <c r="G14" s="99">
        <f>G11+G13</f>
        <v>2135460</v>
      </c>
      <c r="H14" s="156">
        <f>F14-G14</f>
        <v>11296341</v>
      </c>
      <c r="I14" s="101">
        <f>F14/C14</f>
        <v>1359.4940283400811</v>
      </c>
      <c r="J14" s="103">
        <f>G14/D14</f>
        <v>109.33695151297937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201" t="s">
        <v>219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30" t="s">
        <v>215</v>
      </c>
      <c r="D18" s="143" t="s">
        <v>220</v>
      </c>
      <c r="E18" s="9" t="s">
        <v>2</v>
      </c>
      <c r="F18" s="10" t="s">
        <v>217</v>
      </c>
      <c r="G18" s="131" t="s">
        <v>218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 ht="16.5">
      <c r="A20" s="46" t="s">
        <v>28</v>
      </c>
      <c r="B20" s="22" t="s">
        <v>29</v>
      </c>
      <c r="C20" s="144">
        <v>674</v>
      </c>
      <c r="D20" s="183">
        <v>3733</v>
      </c>
      <c r="E20" s="24">
        <f t="shared" ref="E20:E42" si="6">C20-D20</f>
        <v>-3059</v>
      </c>
      <c r="F20" s="144">
        <v>70852</v>
      </c>
      <c r="G20" s="183">
        <v>142607</v>
      </c>
      <c r="H20" s="84">
        <f t="shared" ref="H20:H42" si="7">F20-G20</f>
        <v>-71755</v>
      </c>
      <c r="I20" s="4"/>
      <c r="J20" s="4"/>
    </row>
    <row r="21" spans="1:10" ht="16.5">
      <c r="A21" s="46" t="s">
        <v>30</v>
      </c>
      <c r="B21" s="22" t="s">
        <v>31</v>
      </c>
      <c r="C21" s="144">
        <v>0</v>
      </c>
      <c r="D21" s="183">
        <v>3258</v>
      </c>
      <c r="E21" s="24">
        <f t="shared" si="6"/>
        <v>-3258</v>
      </c>
      <c r="F21" s="144">
        <v>0</v>
      </c>
      <c r="G21" s="183">
        <v>200989</v>
      </c>
      <c r="H21" s="84">
        <f t="shared" si="7"/>
        <v>-200989</v>
      </c>
      <c r="I21" s="4"/>
      <c r="J21" s="4"/>
    </row>
    <row r="22" spans="1:10" ht="16.5">
      <c r="A22" s="46" t="s">
        <v>32</v>
      </c>
      <c r="B22" s="22" t="s">
        <v>33</v>
      </c>
      <c r="C22" s="144">
        <v>95527</v>
      </c>
      <c r="D22" s="183">
        <v>270761</v>
      </c>
      <c r="E22" s="24">
        <f t="shared" si="6"/>
        <v>-175234</v>
      </c>
      <c r="F22" s="144">
        <v>4396498</v>
      </c>
      <c r="G22" s="183">
        <v>19737777</v>
      </c>
      <c r="H22" s="84">
        <f t="shared" si="7"/>
        <v>-15341279</v>
      </c>
      <c r="I22" s="4"/>
      <c r="J22" s="4"/>
    </row>
    <row r="23" spans="1:10" ht="16.5">
      <c r="A23" s="46" t="s">
        <v>34</v>
      </c>
      <c r="B23" s="22" t="s">
        <v>35</v>
      </c>
      <c r="C23" s="144">
        <v>7579</v>
      </c>
      <c r="D23" s="183">
        <v>52517</v>
      </c>
      <c r="E23" s="24">
        <f t="shared" si="6"/>
        <v>-44938</v>
      </c>
      <c r="F23" s="144">
        <v>179226</v>
      </c>
      <c r="G23" s="183">
        <v>5032108</v>
      </c>
      <c r="H23" s="84">
        <f>F23-G23</f>
        <v>-4852882</v>
      </c>
      <c r="I23" s="4"/>
      <c r="J23" s="4"/>
    </row>
    <row r="24" spans="1:10" ht="16.5">
      <c r="A24" s="46" t="s">
        <v>36</v>
      </c>
      <c r="B24" s="22" t="s">
        <v>37</v>
      </c>
      <c r="C24" s="144">
        <v>34266</v>
      </c>
      <c r="D24" s="183">
        <v>6956</v>
      </c>
      <c r="E24" s="24">
        <f t="shared" si="6"/>
        <v>27310</v>
      </c>
      <c r="F24" s="144">
        <v>1118899</v>
      </c>
      <c r="G24" s="183">
        <v>344391</v>
      </c>
      <c r="H24" s="84">
        <f>F24-G24</f>
        <v>774508</v>
      </c>
      <c r="I24" s="4"/>
      <c r="J24" s="4"/>
    </row>
    <row r="25" spans="1:10" ht="16.5">
      <c r="A25" s="46" t="s">
        <v>38</v>
      </c>
      <c r="B25" s="22" t="s">
        <v>39</v>
      </c>
      <c r="C25" s="144">
        <v>12876</v>
      </c>
      <c r="D25" s="183">
        <v>10925</v>
      </c>
      <c r="E25" s="24">
        <f t="shared" si="6"/>
        <v>1951</v>
      </c>
      <c r="F25" s="144">
        <v>2324368</v>
      </c>
      <c r="G25" s="183">
        <v>211432</v>
      </c>
      <c r="H25" s="84">
        <f t="shared" si="7"/>
        <v>2112936</v>
      </c>
      <c r="I25" s="4"/>
      <c r="J25" s="4"/>
    </row>
    <row r="26" spans="1:10" ht="16.5">
      <c r="A26" s="46" t="s">
        <v>40</v>
      </c>
      <c r="B26" s="22" t="s">
        <v>41</v>
      </c>
      <c r="C26" s="144">
        <v>3441</v>
      </c>
      <c r="D26" s="183">
        <v>29584</v>
      </c>
      <c r="E26" s="24">
        <f t="shared" si="6"/>
        <v>-26143</v>
      </c>
      <c r="F26" s="144">
        <v>843331</v>
      </c>
      <c r="G26" s="183">
        <v>1248693</v>
      </c>
      <c r="H26" s="84">
        <f t="shared" si="7"/>
        <v>-405362</v>
      </c>
      <c r="I26" s="4"/>
      <c r="J26" s="4"/>
    </row>
    <row r="27" spans="1:10" ht="16.5">
      <c r="A27" s="46">
        <v>87149320103</v>
      </c>
      <c r="B27" s="22" t="s">
        <v>99</v>
      </c>
      <c r="C27" s="144">
        <v>0</v>
      </c>
      <c r="D27" s="183">
        <v>340</v>
      </c>
      <c r="E27" s="24">
        <f t="shared" si="6"/>
        <v>-340</v>
      </c>
      <c r="F27" s="144">
        <v>0</v>
      </c>
      <c r="G27" s="183">
        <v>9060</v>
      </c>
      <c r="H27" s="84">
        <f t="shared" si="7"/>
        <v>-9060</v>
      </c>
      <c r="I27" s="4"/>
      <c r="J27" s="4"/>
    </row>
    <row r="28" spans="1:10" ht="16.5">
      <c r="A28" s="46" t="s">
        <v>42</v>
      </c>
      <c r="B28" s="22" t="s">
        <v>43</v>
      </c>
      <c r="C28" s="144">
        <v>203</v>
      </c>
      <c r="D28" s="183">
        <v>2495</v>
      </c>
      <c r="E28" s="24">
        <f t="shared" si="6"/>
        <v>-2292</v>
      </c>
      <c r="F28" s="144">
        <v>4624</v>
      </c>
      <c r="G28" s="183">
        <v>30272</v>
      </c>
      <c r="H28" s="84">
        <f t="shared" si="7"/>
        <v>-25648</v>
      </c>
      <c r="I28" s="4"/>
      <c r="J28" s="4"/>
    </row>
    <row r="29" spans="1:10" ht="16.5">
      <c r="A29" s="46" t="s">
        <v>44</v>
      </c>
      <c r="B29" s="22" t="s">
        <v>45</v>
      </c>
      <c r="C29" s="144">
        <v>59929</v>
      </c>
      <c r="D29" s="183">
        <v>66398</v>
      </c>
      <c r="E29" s="141">
        <f t="shared" si="6"/>
        <v>-6469</v>
      </c>
      <c r="F29" s="144">
        <v>2973701</v>
      </c>
      <c r="G29" s="183">
        <v>921283</v>
      </c>
      <c r="H29" s="84">
        <f t="shared" si="7"/>
        <v>2052418</v>
      </c>
      <c r="I29" s="4"/>
      <c r="J29" s="4"/>
    </row>
    <row r="30" spans="1:10" ht="16.5">
      <c r="A30" s="46" t="s">
        <v>46</v>
      </c>
      <c r="B30" s="22" t="s">
        <v>47</v>
      </c>
      <c r="C30" s="144">
        <v>3954</v>
      </c>
      <c r="D30" s="183">
        <v>46319</v>
      </c>
      <c r="E30" s="24">
        <f t="shared" si="6"/>
        <v>-42365</v>
      </c>
      <c r="F30" s="144">
        <v>189129</v>
      </c>
      <c r="G30" s="183">
        <v>549064</v>
      </c>
      <c r="H30" s="84">
        <f t="shared" si="7"/>
        <v>-359935</v>
      </c>
      <c r="I30" s="4"/>
      <c r="J30" s="4"/>
    </row>
    <row r="31" spans="1:10" ht="16.5">
      <c r="A31" s="46" t="s">
        <v>48</v>
      </c>
      <c r="B31" s="22" t="s">
        <v>49</v>
      </c>
      <c r="C31" s="144">
        <v>25995</v>
      </c>
      <c r="D31" s="183">
        <v>15438</v>
      </c>
      <c r="E31" s="24">
        <f t="shared" si="6"/>
        <v>10557</v>
      </c>
      <c r="F31" s="144">
        <v>347077</v>
      </c>
      <c r="G31" s="183">
        <v>426021</v>
      </c>
      <c r="H31" s="84">
        <f t="shared" si="7"/>
        <v>-78944</v>
      </c>
      <c r="I31" s="4"/>
      <c r="J31" s="4"/>
    </row>
    <row r="32" spans="1:10" ht="16.5">
      <c r="A32" s="46" t="s">
        <v>50</v>
      </c>
      <c r="B32" s="22" t="s">
        <v>51</v>
      </c>
      <c r="C32" s="144">
        <v>11353</v>
      </c>
      <c r="D32" s="183">
        <v>57946</v>
      </c>
      <c r="E32" s="24">
        <f t="shared" si="6"/>
        <v>-46593</v>
      </c>
      <c r="F32" s="144">
        <v>1241547</v>
      </c>
      <c r="G32" s="183">
        <v>582663</v>
      </c>
      <c r="H32" s="84">
        <f t="shared" si="7"/>
        <v>658884</v>
      </c>
      <c r="I32" s="4"/>
      <c r="J32" s="4"/>
    </row>
    <row r="33" spans="1:10" ht="16.5">
      <c r="A33" s="46" t="s">
        <v>52</v>
      </c>
      <c r="B33" s="22" t="s">
        <v>53</v>
      </c>
      <c r="C33" s="144">
        <v>4064</v>
      </c>
      <c r="D33" s="183">
        <v>34687</v>
      </c>
      <c r="E33" s="24">
        <f t="shared" si="6"/>
        <v>-30623</v>
      </c>
      <c r="F33" s="144">
        <v>163417</v>
      </c>
      <c r="G33" s="183">
        <v>149922</v>
      </c>
      <c r="H33" s="84">
        <f t="shared" si="7"/>
        <v>13495</v>
      </c>
      <c r="I33" s="4"/>
      <c r="J33" s="4"/>
    </row>
    <row r="34" spans="1:10" ht="16.5">
      <c r="A34" s="46" t="s">
        <v>54</v>
      </c>
      <c r="B34" s="22" t="s">
        <v>55</v>
      </c>
      <c r="C34" s="144">
        <v>4603</v>
      </c>
      <c r="D34" s="183">
        <v>7090</v>
      </c>
      <c r="E34" s="24">
        <f t="shared" si="6"/>
        <v>-2487</v>
      </c>
      <c r="F34" s="144">
        <v>1471917</v>
      </c>
      <c r="G34" s="183">
        <v>210028</v>
      </c>
      <c r="H34" s="84">
        <f t="shared" si="7"/>
        <v>1261889</v>
      </c>
      <c r="I34" s="4"/>
      <c r="J34" s="4"/>
    </row>
    <row r="35" spans="1:10" ht="16.5">
      <c r="A35" s="46">
        <v>87149320906</v>
      </c>
      <c r="B35" s="22" t="s">
        <v>98</v>
      </c>
      <c r="C35" s="144">
        <v>21949</v>
      </c>
      <c r="D35" s="183">
        <v>15968</v>
      </c>
      <c r="E35" s="24">
        <f t="shared" si="6"/>
        <v>5981</v>
      </c>
      <c r="F35" s="144">
        <v>791254</v>
      </c>
      <c r="G35" s="183">
        <v>173727</v>
      </c>
      <c r="H35" s="84">
        <f t="shared" si="7"/>
        <v>617527</v>
      </c>
      <c r="I35" s="4"/>
      <c r="J35" s="4"/>
    </row>
    <row r="36" spans="1:10" ht="16.5">
      <c r="A36" s="46" t="s">
        <v>56</v>
      </c>
      <c r="B36" s="22" t="s">
        <v>57</v>
      </c>
      <c r="C36" s="144">
        <v>3476</v>
      </c>
      <c r="D36" s="183">
        <v>3297</v>
      </c>
      <c r="E36" s="24">
        <f t="shared" si="6"/>
        <v>179</v>
      </c>
      <c r="F36" s="144">
        <v>74477</v>
      </c>
      <c r="G36" s="183">
        <v>9810</v>
      </c>
      <c r="H36" s="84">
        <f t="shared" si="7"/>
        <v>64667</v>
      </c>
      <c r="I36" s="4"/>
      <c r="J36" s="4"/>
    </row>
    <row r="37" spans="1:10" ht="16.5">
      <c r="A37" s="46" t="s">
        <v>58</v>
      </c>
      <c r="B37" s="22" t="s">
        <v>59</v>
      </c>
      <c r="C37" s="144">
        <v>2445</v>
      </c>
      <c r="D37" s="183">
        <v>9890</v>
      </c>
      <c r="E37" s="24">
        <f>C37-D37</f>
        <v>-7445</v>
      </c>
      <c r="F37" s="144">
        <v>94253</v>
      </c>
      <c r="G37" s="183">
        <v>175465</v>
      </c>
      <c r="H37" s="84">
        <f t="shared" si="7"/>
        <v>-81212</v>
      </c>
      <c r="I37" s="4"/>
      <c r="J37" s="4"/>
    </row>
    <row r="38" spans="1:10" ht="16.5">
      <c r="A38" s="46" t="s">
        <v>60</v>
      </c>
      <c r="B38" s="22" t="s">
        <v>61</v>
      </c>
      <c r="C38" s="144">
        <v>1336</v>
      </c>
      <c r="D38" s="183">
        <v>25851</v>
      </c>
      <c r="E38" s="24">
        <f t="shared" si="6"/>
        <v>-24515</v>
      </c>
      <c r="F38" s="144">
        <v>66698</v>
      </c>
      <c r="G38" s="183">
        <v>1145217</v>
      </c>
      <c r="H38" s="84">
        <f t="shared" si="7"/>
        <v>-1078519</v>
      </c>
      <c r="I38" s="4"/>
      <c r="J38" s="4"/>
    </row>
    <row r="39" spans="1:10" ht="16.5">
      <c r="A39" s="46" t="s">
        <v>62</v>
      </c>
      <c r="B39" s="22" t="s">
        <v>63</v>
      </c>
      <c r="C39" s="144">
        <v>11234</v>
      </c>
      <c r="D39" s="183">
        <v>30988</v>
      </c>
      <c r="E39" s="24">
        <f t="shared" si="6"/>
        <v>-19754</v>
      </c>
      <c r="F39" s="144">
        <v>554544</v>
      </c>
      <c r="G39" s="183">
        <v>1586696</v>
      </c>
      <c r="H39" s="84">
        <f t="shared" si="7"/>
        <v>-1032152</v>
      </c>
      <c r="I39" s="4"/>
      <c r="J39" s="4"/>
    </row>
    <row r="40" spans="1:10" ht="16.5">
      <c r="A40" s="46" t="s">
        <v>64</v>
      </c>
      <c r="B40" s="22" t="s">
        <v>65</v>
      </c>
      <c r="C40" s="144">
        <v>66891</v>
      </c>
      <c r="D40" s="183">
        <v>48624</v>
      </c>
      <c r="E40" s="24">
        <f t="shared" si="6"/>
        <v>18267</v>
      </c>
      <c r="F40" s="144">
        <v>1428676</v>
      </c>
      <c r="G40" s="183">
        <v>300407</v>
      </c>
      <c r="H40" s="84">
        <f t="shared" si="7"/>
        <v>1128269</v>
      </c>
      <c r="I40" s="4"/>
      <c r="J40" s="4"/>
    </row>
    <row r="41" spans="1:10" ht="16.5">
      <c r="A41" s="46" t="s">
        <v>66</v>
      </c>
      <c r="B41" s="22" t="s">
        <v>67</v>
      </c>
      <c r="C41" s="144">
        <v>954</v>
      </c>
      <c r="D41" s="183">
        <v>24707</v>
      </c>
      <c r="E41" s="24">
        <f t="shared" si="6"/>
        <v>-23753</v>
      </c>
      <c r="F41" s="144">
        <v>6935</v>
      </c>
      <c r="G41" s="183">
        <v>160436</v>
      </c>
      <c r="H41" s="84">
        <f t="shared" si="7"/>
        <v>-153501</v>
      </c>
      <c r="I41" s="4"/>
      <c r="J41" s="4"/>
    </row>
    <row r="42" spans="1:10" ht="18.75" customHeight="1" thickBot="1">
      <c r="A42" s="48" t="s">
        <v>24</v>
      </c>
      <c r="B42" s="49"/>
      <c r="C42" s="104">
        <f>SUM(C20:C41)</f>
        <v>372749</v>
      </c>
      <c r="D42" s="104">
        <f>SUM(D20:D41)</f>
        <v>767772</v>
      </c>
      <c r="E42" s="51">
        <f t="shared" si="6"/>
        <v>-395023</v>
      </c>
      <c r="F42" s="104">
        <f>SUM(F20:F41)</f>
        <v>18341423</v>
      </c>
      <c r="G42" s="104">
        <f>SUM(G20:G41)</f>
        <v>33348068</v>
      </c>
      <c r="H42" s="106">
        <f t="shared" si="7"/>
        <v>-15006645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8C56-DAF6-46D1-BB1E-FF2EE0CEB9FC}">
  <sheetPr>
    <tabColor theme="4" tint="-0.249977111117893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10" width="15" style="3" bestFit="1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221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181" t="s">
        <v>224</v>
      </c>
      <c r="D3" s="186" t="s">
        <v>225</v>
      </c>
      <c r="E3" s="9" t="s">
        <v>69</v>
      </c>
      <c r="F3" s="181" t="s">
        <v>226</v>
      </c>
      <c r="G3" s="74" t="s">
        <v>227</v>
      </c>
      <c r="H3" s="9" t="s">
        <v>69</v>
      </c>
      <c r="I3" s="132" t="s">
        <v>129</v>
      </c>
      <c r="J3" s="188" t="s">
        <v>180</v>
      </c>
      <c r="K3" s="139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133" t="s">
        <v>7</v>
      </c>
      <c r="J4" s="189" t="s">
        <v>7</v>
      </c>
      <c r="K4" s="140" t="s">
        <v>75</v>
      </c>
    </row>
    <row r="5" spans="1:11" ht="16.5">
      <c r="A5" s="21" t="s">
        <v>8</v>
      </c>
      <c r="B5" s="22" t="s">
        <v>9</v>
      </c>
      <c r="C5" s="144">
        <v>3849</v>
      </c>
      <c r="D5" s="194">
        <v>19665</v>
      </c>
      <c r="E5" s="114">
        <f>IF(D5,(C5-D5)/D5,0)</f>
        <v>-0.80427154843630821</v>
      </c>
      <c r="F5" s="144">
        <v>4047933</v>
      </c>
      <c r="G5" s="150">
        <v>6770435</v>
      </c>
      <c r="H5" s="114">
        <f>IF(G5,(F5-G5)/G5,0)</f>
        <v>-0.40211625988581234</v>
      </c>
      <c r="I5" s="168">
        <f>IF(C5,F5/C5,0)</f>
        <v>1051.684333593141</v>
      </c>
      <c r="J5" s="190">
        <f>IF(D5,G5/D5,0)</f>
        <v>344.2885837782863</v>
      </c>
      <c r="K5" s="116">
        <f>IF(J5,(I5-J5)/J5,0)</f>
        <v>2.0546593269279034</v>
      </c>
    </row>
    <row r="6" spans="1:11" ht="16.5">
      <c r="A6" s="26" t="s">
        <v>10</v>
      </c>
      <c r="B6" s="27" t="s">
        <v>11</v>
      </c>
      <c r="C6" s="144">
        <v>1607</v>
      </c>
      <c r="D6" s="194">
        <v>3196</v>
      </c>
      <c r="E6" s="114">
        <f t="shared" ref="E6:E13" si="0">IF(D6,(C6-D6)/D6,0)</f>
        <v>-0.49718397997496871</v>
      </c>
      <c r="F6" s="144">
        <v>1309895</v>
      </c>
      <c r="G6" s="150">
        <v>2056250</v>
      </c>
      <c r="H6" s="114">
        <f t="shared" ref="H6:H13" si="1">IF(G6,(F6-G6)/G6,0)</f>
        <v>-0.36296899696048635</v>
      </c>
      <c r="I6" s="168">
        <f t="shared" ref="I6:J11" si="2">IF(C6,F6/C6,0)</f>
        <v>815.11823273179834</v>
      </c>
      <c r="J6" s="190">
        <f t="shared" si="2"/>
        <v>643.38235294117646</v>
      </c>
      <c r="K6" s="116">
        <f t="shared" ref="K6:K11" si="3">IF(J6,(I6-J6)/J6,0)</f>
        <v>0.2669266245888523</v>
      </c>
    </row>
    <row r="7" spans="1:11" ht="16.5">
      <c r="A7" s="21" t="s">
        <v>12</v>
      </c>
      <c r="B7" s="28" t="s">
        <v>13</v>
      </c>
      <c r="C7" s="144">
        <v>2382</v>
      </c>
      <c r="D7" s="194">
        <v>31</v>
      </c>
      <c r="E7" s="115">
        <f t="shared" si="0"/>
        <v>75.838709677419359</v>
      </c>
      <c r="F7" s="144">
        <v>294152</v>
      </c>
      <c r="G7" s="150">
        <v>3126</v>
      </c>
      <c r="H7" s="114">
        <f t="shared" si="1"/>
        <v>93.09852847088932</v>
      </c>
      <c r="I7" s="168">
        <f t="shared" si="2"/>
        <v>123.48950461796809</v>
      </c>
      <c r="J7" s="190">
        <f t="shared" si="2"/>
        <v>100.83870967741936</v>
      </c>
      <c r="K7" s="116">
        <f t="shared" si="3"/>
        <v>0.2246240061282824</v>
      </c>
    </row>
    <row r="8" spans="1:11" ht="16.5">
      <c r="A8" s="21" t="s">
        <v>14</v>
      </c>
      <c r="B8" s="28" t="s">
        <v>15</v>
      </c>
      <c r="C8" s="144">
        <v>199</v>
      </c>
      <c r="D8" s="194">
        <v>597</v>
      </c>
      <c r="E8" s="114">
        <f t="shared" si="0"/>
        <v>-0.66666666666666663</v>
      </c>
      <c r="F8" s="144">
        <v>204642</v>
      </c>
      <c r="G8" s="150">
        <v>350079</v>
      </c>
      <c r="H8" s="114">
        <f t="shared" si="1"/>
        <v>-0.41544051485521838</v>
      </c>
      <c r="I8" s="168">
        <f t="shared" si="2"/>
        <v>1028.3517587939698</v>
      </c>
      <c r="J8" s="190">
        <f t="shared" si="2"/>
        <v>586.3969849246231</v>
      </c>
      <c r="K8" s="116">
        <f t="shared" si="3"/>
        <v>0.75367845543434475</v>
      </c>
    </row>
    <row r="9" spans="1:11" ht="16.5">
      <c r="A9" s="21" t="s">
        <v>16</v>
      </c>
      <c r="B9" s="28" t="s">
        <v>17</v>
      </c>
      <c r="C9" s="144">
        <v>7561</v>
      </c>
      <c r="D9" s="194">
        <v>22279</v>
      </c>
      <c r="E9" s="115">
        <f t="shared" si="0"/>
        <v>-0.66062211050765296</v>
      </c>
      <c r="F9" s="144">
        <v>7254264</v>
      </c>
      <c r="G9" s="150">
        <v>12100945</v>
      </c>
      <c r="H9" s="114">
        <f t="shared" si="1"/>
        <v>-0.40052086841151663</v>
      </c>
      <c r="I9" s="168">
        <f t="shared" si="2"/>
        <v>959.43182118767356</v>
      </c>
      <c r="J9" s="190">
        <f t="shared" si="2"/>
        <v>543.15476457650698</v>
      </c>
      <c r="K9" s="116">
        <f t="shared" si="3"/>
        <v>0.76640597442928471</v>
      </c>
    </row>
    <row r="10" spans="1:11" ht="16.5">
      <c r="A10" s="21" t="s">
        <v>18</v>
      </c>
      <c r="B10" s="28" t="s">
        <v>19</v>
      </c>
      <c r="C10" s="144">
        <v>65992</v>
      </c>
      <c r="D10" s="194">
        <v>51895</v>
      </c>
      <c r="E10" s="115">
        <f t="shared" si="0"/>
        <v>0.27164466711629254</v>
      </c>
      <c r="F10" s="144">
        <v>98998297</v>
      </c>
      <c r="G10" s="150">
        <v>76999724</v>
      </c>
      <c r="H10" s="114">
        <f t="shared" si="1"/>
        <v>0.28569677730273424</v>
      </c>
      <c r="I10" s="168">
        <f t="shared" si="2"/>
        <v>1500.1560340647352</v>
      </c>
      <c r="J10" s="190">
        <f t="shared" si="2"/>
        <v>1483.7599768763851</v>
      </c>
      <c r="K10" s="116">
        <f t="shared" si="3"/>
        <v>1.1050343346547977E-2</v>
      </c>
    </row>
    <row r="11" spans="1:11" ht="17.25" thickBot="1">
      <c r="A11" s="30" t="s">
        <v>20</v>
      </c>
      <c r="B11" s="70" t="s">
        <v>21</v>
      </c>
      <c r="C11" s="99">
        <f>SUM(C5:C10)</f>
        <v>81590</v>
      </c>
      <c r="D11" s="112">
        <v>89559</v>
      </c>
      <c r="E11" s="111">
        <f t="shared" si="0"/>
        <v>-8.8980448642794141E-2</v>
      </c>
      <c r="F11" s="99">
        <f>SUM(F5:F10)</f>
        <v>112109183</v>
      </c>
      <c r="G11" s="112">
        <v>86684414</v>
      </c>
      <c r="H11" s="111">
        <f t="shared" si="1"/>
        <v>0.29330265761501256</v>
      </c>
      <c r="I11" s="171">
        <f t="shared" si="2"/>
        <v>1374.0554357151611</v>
      </c>
      <c r="J11" s="191">
        <f t="shared" si="2"/>
        <v>967.90287966591859</v>
      </c>
      <c r="K11" s="111">
        <f t="shared" si="3"/>
        <v>0.41962118780908081</v>
      </c>
    </row>
    <row r="12" spans="1:11" ht="11.25" customHeight="1" thickTop="1">
      <c r="A12" s="33"/>
      <c r="B12" s="34"/>
      <c r="C12" s="148"/>
      <c r="D12" s="161"/>
      <c r="E12" s="160"/>
      <c r="F12" s="148"/>
      <c r="G12" s="162"/>
      <c r="H12" s="160"/>
      <c r="I12" s="172"/>
      <c r="J12" s="192"/>
      <c r="K12" s="163"/>
    </row>
    <row r="13" spans="1:11" ht="16.5">
      <c r="A13" s="21" t="s">
        <v>22</v>
      </c>
      <c r="B13" s="22" t="s">
        <v>23</v>
      </c>
      <c r="C13" s="158">
        <v>27</v>
      </c>
      <c r="D13" s="195">
        <v>44</v>
      </c>
      <c r="E13" s="114">
        <f t="shared" si="0"/>
        <v>-0.38636363636363635</v>
      </c>
      <c r="F13" s="158">
        <v>22111</v>
      </c>
      <c r="G13" s="165">
        <v>25799</v>
      </c>
      <c r="H13" s="114">
        <f t="shared" si="1"/>
        <v>-0.14295127718128608</v>
      </c>
      <c r="I13" s="168">
        <f t="shared" ref="I13:J13" si="4">IF(C13,F13/C13,0)</f>
        <v>818.92592592592598</v>
      </c>
      <c r="J13" s="190">
        <f t="shared" si="4"/>
        <v>586.34090909090912</v>
      </c>
      <c r="K13" s="116">
        <f t="shared" ref="K13" si="5">IF(J13,(I13-J13)/J13,0)</f>
        <v>0.39667199274160786</v>
      </c>
    </row>
    <row r="14" spans="1:11" ht="17.25" thickBot="1">
      <c r="A14" s="30" t="s">
        <v>24</v>
      </c>
      <c r="B14" s="36" t="s">
        <v>76</v>
      </c>
      <c r="C14" s="99">
        <f>SUM(C11:C13)</f>
        <v>81617</v>
      </c>
      <c r="D14" s="112">
        <v>89603</v>
      </c>
      <c r="E14" s="117">
        <f>(C14-D14)/D14</f>
        <v>-8.912648014017388E-2</v>
      </c>
      <c r="F14" s="99">
        <f>SUM(F11:F13)</f>
        <v>112131294</v>
      </c>
      <c r="G14" s="112">
        <v>86710213</v>
      </c>
      <c r="H14" s="118">
        <f>(F14-G14)/G14</f>
        <v>0.29317285842672303</v>
      </c>
      <c r="I14" s="101">
        <f>F14/C14</f>
        <v>1373.871791416004</v>
      </c>
      <c r="J14" s="193">
        <f>G14/D14</f>
        <v>967.71551175741888</v>
      </c>
      <c r="K14" s="111">
        <f>(I14-J14)/J14</f>
        <v>0.41970628219132855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222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223</v>
      </c>
      <c r="D18" s="186" t="s">
        <v>225</v>
      </c>
      <c r="E18" s="9" t="s">
        <v>69</v>
      </c>
      <c r="F18" s="180" t="s">
        <v>226</v>
      </c>
      <c r="G18" s="74" t="s">
        <v>227</v>
      </c>
      <c r="H18" s="9" t="s">
        <v>69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78</v>
      </c>
      <c r="I19" s="45"/>
      <c r="J19" s="44"/>
    </row>
    <row r="20" spans="1:10" ht="16.5">
      <c r="A20" s="46" t="s">
        <v>28</v>
      </c>
      <c r="B20" s="22" t="s">
        <v>29</v>
      </c>
      <c r="C20" s="196">
        <v>3454</v>
      </c>
      <c r="D20" s="197">
        <v>3386</v>
      </c>
      <c r="E20" s="116">
        <f t="shared" ref="E20:E41" si="6">IF(D20,(C20-D20)/D20,0)</f>
        <v>2.008269344359126E-2</v>
      </c>
      <c r="F20" s="144">
        <v>313022</v>
      </c>
      <c r="G20" s="150">
        <v>391675</v>
      </c>
      <c r="H20" s="116">
        <f t="shared" ref="H20:H24" si="7">IF(G20,(F20-G20)/G20,0)</f>
        <v>-0.2008118976191996</v>
      </c>
      <c r="I20" s="4"/>
      <c r="J20" s="4"/>
    </row>
    <row r="21" spans="1:10" ht="16.5">
      <c r="A21" s="46" t="s">
        <v>30</v>
      </c>
      <c r="B21" s="22" t="s">
        <v>31</v>
      </c>
      <c r="C21" s="196">
        <v>88</v>
      </c>
      <c r="D21" s="198">
        <v>936</v>
      </c>
      <c r="E21" s="114">
        <f t="shared" si="6"/>
        <v>-0.90598290598290598</v>
      </c>
      <c r="F21" s="144">
        <v>12473</v>
      </c>
      <c r="G21" s="150">
        <v>138831</v>
      </c>
      <c r="H21" s="116">
        <f t="shared" si="7"/>
        <v>-0.9101569534181847</v>
      </c>
      <c r="I21" s="4"/>
      <c r="J21" s="4"/>
    </row>
    <row r="22" spans="1:10" ht="16.5">
      <c r="A22" s="46" t="s">
        <v>32</v>
      </c>
      <c r="B22" s="22" t="s">
        <v>33</v>
      </c>
      <c r="C22" s="144">
        <v>709185</v>
      </c>
      <c r="D22" s="199">
        <v>734334</v>
      </c>
      <c r="E22" s="114">
        <f t="shared" si="6"/>
        <v>-3.4247358831267519E-2</v>
      </c>
      <c r="F22" s="144">
        <v>39676261</v>
      </c>
      <c r="G22" s="150">
        <v>34778868</v>
      </c>
      <c r="H22" s="116">
        <f t="shared" si="7"/>
        <v>0.14081519271990106</v>
      </c>
      <c r="I22" s="4"/>
      <c r="J22" s="4"/>
    </row>
    <row r="23" spans="1:10" ht="16.5">
      <c r="A23" s="46" t="s">
        <v>34</v>
      </c>
      <c r="B23" s="22" t="s">
        <v>35</v>
      </c>
      <c r="C23" s="144">
        <v>112157</v>
      </c>
      <c r="D23" s="199">
        <v>60705</v>
      </c>
      <c r="E23" s="116">
        <f t="shared" si="6"/>
        <v>0.8475743348982786</v>
      </c>
      <c r="F23" s="144">
        <v>2726319</v>
      </c>
      <c r="G23" s="150">
        <v>1150263</v>
      </c>
      <c r="H23" s="116">
        <f t="shared" si="7"/>
        <v>1.3701701263102439</v>
      </c>
      <c r="I23" s="4"/>
      <c r="J23" s="4"/>
    </row>
    <row r="24" spans="1:10" ht="16.5">
      <c r="A24" s="46" t="s">
        <v>36</v>
      </c>
      <c r="B24" s="22" t="s">
        <v>37</v>
      </c>
      <c r="C24" s="144">
        <v>198218</v>
      </c>
      <c r="D24" s="199">
        <v>72255</v>
      </c>
      <c r="E24" s="116">
        <f t="shared" si="6"/>
        <v>1.7433118815306898</v>
      </c>
      <c r="F24" s="144">
        <v>5987083</v>
      </c>
      <c r="G24" s="150">
        <v>2057870</v>
      </c>
      <c r="H24" s="116">
        <f t="shared" si="7"/>
        <v>1.9093591917856814</v>
      </c>
      <c r="I24" s="4"/>
      <c r="J24" s="4"/>
    </row>
    <row r="25" spans="1:10" ht="16.5">
      <c r="A25" s="46" t="s">
        <v>38</v>
      </c>
      <c r="B25" s="22" t="s">
        <v>39</v>
      </c>
      <c r="C25" s="144">
        <v>63832</v>
      </c>
      <c r="D25" s="199">
        <v>26811</v>
      </c>
      <c r="E25" s="114">
        <f t="shared" si="6"/>
        <v>1.3808138450635934</v>
      </c>
      <c r="F25" s="144">
        <v>9336224</v>
      </c>
      <c r="G25" s="150">
        <v>2978361</v>
      </c>
      <c r="H25" s="116">
        <f>IF(G25,(F25-G25)/G25,0)</f>
        <v>2.1346851506583655</v>
      </c>
      <c r="I25" s="4"/>
      <c r="J25" s="4"/>
    </row>
    <row r="26" spans="1:10" ht="16.5">
      <c r="A26" s="46" t="s">
        <v>40</v>
      </c>
      <c r="B26" s="22" t="s">
        <v>41</v>
      </c>
      <c r="C26" s="144">
        <v>35753</v>
      </c>
      <c r="D26" s="199">
        <v>26344</v>
      </c>
      <c r="E26" s="114">
        <f t="shared" si="6"/>
        <v>0.3571591254175524</v>
      </c>
      <c r="F26" s="144">
        <v>6942718</v>
      </c>
      <c r="G26" s="150">
        <v>2677173</v>
      </c>
      <c r="H26" s="116">
        <f t="shared" ref="H26:H41" si="8">IF(G26,(F26-G26)/G26,0)</f>
        <v>1.5933019644229192</v>
      </c>
      <c r="I26" s="4"/>
      <c r="J26" s="4"/>
    </row>
    <row r="27" spans="1:10" ht="16.5">
      <c r="A27" s="46">
        <v>87149320103</v>
      </c>
      <c r="B27" s="22" t="s">
        <v>99</v>
      </c>
      <c r="C27" s="144">
        <v>917</v>
      </c>
      <c r="D27" s="199">
        <v>4619</v>
      </c>
      <c r="E27" s="114">
        <f>IF(D27,(C27-D27)/D27,0)</f>
        <v>-0.80147218012556831</v>
      </c>
      <c r="F27" s="144">
        <v>30165</v>
      </c>
      <c r="G27" s="150">
        <v>246046</v>
      </c>
      <c r="H27" s="116">
        <f t="shared" si="8"/>
        <v>-0.87740097380164683</v>
      </c>
      <c r="I27" s="4"/>
      <c r="J27" s="4"/>
    </row>
    <row r="28" spans="1:10" ht="16.5">
      <c r="A28" s="46" t="s">
        <v>42</v>
      </c>
      <c r="B28" s="22" t="s">
        <v>43</v>
      </c>
      <c r="C28" s="144">
        <v>308</v>
      </c>
      <c r="D28" s="199">
        <v>1127</v>
      </c>
      <c r="E28" s="114">
        <f t="shared" si="6"/>
        <v>-0.72670807453416153</v>
      </c>
      <c r="F28" s="144">
        <v>16888</v>
      </c>
      <c r="G28" s="150">
        <v>25392</v>
      </c>
      <c r="H28" s="116">
        <f t="shared" si="8"/>
        <v>-0.33490863264020165</v>
      </c>
      <c r="I28" s="4"/>
      <c r="J28" s="4"/>
    </row>
    <row r="29" spans="1:10" ht="16.5">
      <c r="A29" s="46" t="s">
        <v>44</v>
      </c>
      <c r="B29" s="22" t="s">
        <v>45</v>
      </c>
      <c r="C29" s="144">
        <v>714575</v>
      </c>
      <c r="D29" s="199">
        <v>436524</v>
      </c>
      <c r="E29" s="116">
        <f t="shared" si="6"/>
        <v>0.63696612328302682</v>
      </c>
      <c r="F29" s="144">
        <v>26511198</v>
      </c>
      <c r="G29" s="150">
        <v>21090536</v>
      </c>
      <c r="H29" s="116">
        <f t="shared" si="8"/>
        <v>0.25701869312377834</v>
      </c>
      <c r="I29" s="4"/>
      <c r="J29" s="4"/>
    </row>
    <row r="30" spans="1:10" ht="16.5">
      <c r="A30" s="46" t="s">
        <v>46</v>
      </c>
      <c r="B30" s="22" t="s">
        <v>47</v>
      </c>
      <c r="C30" s="144">
        <v>38290</v>
      </c>
      <c r="D30" s="199">
        <v>23374</v>
      </c>
      <c r="E30" s="116">
        <f t="shared" si="6"/>
        <v>0.63814494737742788</v>
      </c>
      <c r="F30" s="144">
        <v>1685081</v>
      </c>
      <c r="G30" s="150">
        <v>1055824</v>
      </c>
      <c r="H30" s="116">
        <f t="shared" si="8"/>
        <v>0.59598664171301274</v>
      </c>
      <c r="I30" s="4"/>
      <c r="J30" s="4"/>
    </row>
    <row r="31" spans="1:10" ht="16.5">
      <c r="A31" s="46" t="s">
        <v>48</v>
      </c>
      <c r="B31" s="22" t="s">
        <v>49</v>
      </c>
      <c r="C31" s="144">
        <v>145150</v>
      </c>
      <c r="D31" s="199">
        <v>71411</v>
      </c>
      <c r="E31" s="116">
        <f t="shared" si="6"/>
        <v>1.0326000196048228</v>
      </c>
      <c r="F31" s="144">
        <v>2436849</v>
      </c>
      <c r="G31" s="150">
        <v>1354889</v>
      </c>
      <c r="H31" s="116">
        <f t="shared" si="8"/>
        <v>0.79855988202723616</v>
      </c>
      <c r="I31" s="4"/>
      <c r="J31" s="4"/>
    </row>
    <row r="32" spans="1:10" ht="16.5">
      <c r="A32" s="46" t="s">
        <v>50</v>
      </c>
      <c r="B32" s="22" t="s">
        <v>51</v>
      </c>
      <c r="C32" s="144">
        <v>138583</v>
      </c>
      <c r="D32" s="199">
        <v>175307</v>
      </c>
      <c r="E32" s="114">
        <f t="shared" si="6"/>
        <v>-0.2094839338988175</v>
      </c>
      <c r="F32" s="144">
        <v>7867317</v>
      </c>
      <c r="G32" s="150">
        <v>8264344</v>
      </c>
      <c r="H32" s="116">
        <f t="shared" si="8"/>
        <v>-4.8040957636806984E-2</v>
      </c>
      <c r="I32" s="4"/>
      <c r="J32" s="4"/>
    </row>
    <row r="33" spans="1:10" ht="16.5">
      <c r="A33" s="46" t="s">
        <v>52</v>
      </c>
      <c r="B33" s="22" t="s">
        <v>53</v>
      </c>
      <c r="C33" s="144">
        <v>24816</v>
      </c>
      <c r="D33" s="199">
        <v>60673</v>
      </c>
      <c r="E33" s="114">
        <f t="shared" si="6"/>
        <v>-0.5909877540256786</v>
      </c>
      <c r="F33" s="144">
        <v>1012483</v>
      </c>
      <c r="G33" s="150">
        <v>1626810</v>
      </c>
      <c r="H33" s="116">
        <f t="shared" si="8"/>
        <v>-0.37762676649393601</v>
      </c>
      <c r="I33" s="4"/>
      <c r="J33" s="4"/>
    </row>
    <row r="34" spans="1:10" ht="16.5">
      <c r="A34" s="46" t="s">
        <v>54</v>
      </c>
      <c r="B34" s="22" t="s">
        <v>55</v>
      </c>
      <c r="C34" s="144">
        <v>102053</v>
      </c>
      <c r="D34" s="199">
        <v>121958</v>
      </c>
      <c r="E34" s="114">
        <f t="shared" si="6"/>
        <v>-0.16321192541694682</v>
      </c>
      <c r="F34" s="144">
        <v>11296109</v>
      </c>
      <c r="G34" s="150">
        <v>12962126</v>
      </c>
      <c r="H34" s="116">
        <f t="shared" si="8"/>
        <v>-0.12852961003465019</v>
      </c>
      <c r="I34" s="4"/>
      <c r="J34" s="4"/>
    </row>
    <row r="35" spans="1:10" ht="16.5">
      <c r="A35" s="46">
        <v>87149320906</v>
      </c>
      <c r="B35" s="22" t="s">
        <v>98</v>
      </c>
      <c r="C35" s="144">
        <v>191849</v>
      </c>
      <c r="D35" s="199">
        <v>209199</v>
      </c>
      <c r="E35" s="114">
        <f t="shared" si="6"/>
        <v>-8.293538688043442E-2</v>
      </c>
      <c r="F35" s="144">
        <v>5660792</v>
      </c>
      <c r="G35" s="150">
        <v>7290427</v>
      </c>
      <c r="H35" s="116">
        <f t="shared" si="8"/>
        <v>-0.22353080279111223</v>
      </c>
      <c r="I35" s="4"/>
      <c r="J35" s="4"/>
    </row>
    <row r="36" spans="1:10" ht="16.5">
      <c r="A36" s="46" t="s">
        <v>56</v>
      </c>
      <c r="B36" s="22" t="s">
        <v>57</v>
      </c>
      <c r="C36" s="144">
        <v>7198</v>
      </c>
      <c r="D36" s="199">
        <v>13402</v>
      </c>
      <c r="E36" s="114">
        <f t="shared" si="6"/>
        <v>-0.46291598268915085</v>
      </c>
      <c r="F36" s="144">
        <v>207219</v>
      </c>
      <c r="G36" s="150">
        <v>365297</v>
      </c>
      <c r="H36" s="116">
        <f t="shared" si="8"/>
        <v>-0.43273829240316786</v>
      </c>
      <c r="I36" s="4"/>
      <c r="J36" s="4"/>
    </row>
    <row r="37" spans="1:10" ht="16.5">
      <c r="A37" s="46" t="s">
        <v>58</v>
      </c>
      <c r="B37" s="22" t="s">
        <v>59</v>
      </c>
      <c r="C37" s="144">
        <v>35345</v>
      </c>
      <c r="D37" s="199">
        <v>18291</v>
      </c>
      <c r="E37" s="116">
        <f t="shared" si="6"/>
        <v>0.93237111147558904</v>
      </c>
      <c r="F37" s="144">
        <v>1394375</v>
      </c>
      <c r="G37" s="150">
        <v>828031</v>
      </c>
      <c r="H37" s="116">
        <f t="shared" si="8"/>
        <v>0.68396473078906461</v>
      </c>
      <c r="I37" s="4"/>
      <c r="J37" s="4"/>
    </row>
    <row r="38" spans="1:10" ht="16.5">
      <c r="A38" s="46" t="s">
        <v>60</v>
      </c>
      <c r="B38" s="22" t="s">
        <v>61</v>
      </c>
      <c r="C38" s="144">
        <v>36458</v>
      </c>
      <c r="D38" s="199">
        <v>36067</v>
      </c>
      <c r="E38" s="114">
        <f t="shared" si="6"/>
        <v>1.0840934926664264E-2</v>
      </c>
      <c r="F38" s="144">
        <v>1084657</v>
      </c>
      <c r="G38" s="150">
        <v>1458240</v>
      </c>
      <c r="H38" s="116">
        <f t="shared" si="8"/>
        <v>-0.25618759600614438</v>
      </c>
      <c r="I38" s="4"/>
      <c r="J38" s="4"/>
    </row>
    <row r="39" spans="1:10" ht="16.5">
      <c r="A39" s="46" t="s">
        <v>62</v>
      </c>
      <c r="B39" s="22" t="s">
        <v>63</v>
      </c>
      <c r="C39" s="144">
        <v>100424</v>
      </c>
      <c r="D39" s="199">
        <v>71357</v>
      </c>
      <c r="E39" s="116">
        <f t="shared" si="6"/>
        <v>0.40734616085317488</v>
      </c>
      <c r="F39" s="144">
        <v>4140435</v>
      </c>
      <c r="G39" s="150">
        <v>2733427</v>
      </c>
      <c r="H39" s="116">
        <f t="shared" si="8"/>
        <v>0.51474138508180389</v>
      </c>
      <c r="I39" s="4"/>
      <c r="J39" s="4"/>
    </row>
    <row r="40" spans="1:10" ht="16.5">
      <c r="A40" s="46" t="s">
        <v>64</v>
      </c>
      <c r="B40" s="22" t="s">
        <v>65</v>
      </c>
      <c r="C40" s="144">
        <v>497430</v>
      </c>
      <c r="D40" s="199">
        <v>364417</v>
      </c>
      <c r="E40" s="114">
        <f t="shared" si="6"/>
        <v>0.36500218156672165</v>
      </c>
      <c r="F40" s="144">
        <v>9842075</v>
      </c>
      <c r="G40" s="150">
        <v>7070346</v>
      </c>
      <c r="H40" s="116">
        <f t="shared" si="8"/>
        <v>0.3920216917248463</v>
      </c>
      <c r="I40" s="4"/>
      <c r="J40" s="4"/>
    </row>
    <row r="41" spans="1:10" ht="16.5">
      <c r="A41" s="46" t="s">
        <v>66</v>
      </c>
      <c r="B41" s="22" t="s">
        <v>67</v>
      </c>
      <c r="C41" s="144">
        <v>13296</v>
      </c>
      <c r="D41" s="199">
        <v>10304</v>
      </c>
      <c r="E41" s="114">
        <f t="shared" si="6"/>
        <v>0.29037267080745344</v>
      </c>
      <c r="F41" s="144">
        <v>113580</v>
      </c>
      <c r="G41" s="150">
        <v>120801</v>
      </c>
      <c r="H41" s="116">
        <f t="shared" si="8"/>
        <v>-5.9775995231827549E-2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3169379</v>
      </c>
      <c r="D42" s="173">
        <f>SUM(D20:D41)</f>
        <v>2542801</v>
      </c>
      <c r="E42" s="111">
        <f t="shared" ref="E42" si="9">(C42-D42)/D42</f>
        <v>0.24641251910786569</v>
      </c>
      <c r="F42" s="120">
        <f>SUM(F20:F41)</f>
        <v>138293323</v>
      </c>
      <c r="G42" s="173">
        <f>SUM(G20:G41)</f>
        <v>110665577</v>
      </c>
      <c r="H42" s="118">
        <f t="shared" ref="H42" si="10">(F42-G42)/G42</f>
        <v>0.24965076538660255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H5:H14">
    <cfRule type="cellIs" dxfId="169" priority="1" operator="greaterThanOrEqual">
      <formula>0</formula>
    </cfRule>
    <cfRule type="cellIs" dxfId="168" priority="2" operator="lessThan">
      <formula>0</formula>
    </cfRule>
  </conditionalFormatting>
  <conditionalFormatting sqref="H20:H42">
    <cfRule type="cellIs" dxfId="167" priority="3" operator="greaterThanOrEqual">
      <formula>0</formula>
    </cfRule>
    <cfRule type="cellIs" dxfId="166" priority="4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FBD7-CCAE-4BDB-BDBC-4B9099468ACE}">
  <sheetPr>
    <tabColor theme="4" tint="-0.249977111117893"/>
  </sheetPr>
  <dimension ref="A1:K46"/>
  <sheetViews>
    <sheetView topLeftCell="B1" zoomScaleNormal="100" workbookViewId="0">
      <selection activeCell="B2" sqref="B2"/>
    </sheetView>
  </sheetViews>
  <sheetFormatPr defaultRowHeight="15.75"/>
  <cols>
    <col min="1" max="1" width="14.5" style="2" customWidth="1"/>
    <col min="2" max="2" width="26.375" style="3" customWidth="1"/>
    <col min="3" max="3" width="20" style="4" customWidth="1"/>
    <col min="4" max="4" width="19.125" style="4" customWidth="1"/>
    <col min="5" max="5" width="12.125" style="4" customWidth="1"/>
    <col min="6" max="6" width="19.875" style="4" customWidth="1"/>
    <col min="7" max="7" width="20.87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228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181" t="s">
        <v>223</v>
      </c>
      <c r="D3" s="186" t="s">
        <v>225</v>
      </c>
      <c r="E3" s="9" t="s">
        <v>79</v>
      </c>
      <c r="F3" s="180" t="s">
        <v>226</v>
      </c>
      <c r="G3" s="74" t="s">
        <v>227</v>
      </c>
      <c r="H3" s="9" t="s">
        <v>79</v>
      </c>
      <c r="I3" s="56" t="s">
        <v>134</v>
      </c>
      <c r="J3" s="56" t="s">
        <v>85</v>
      </c>
      <c r="K3" s="64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144">
        <v>39985</v>
      </c>
      <c r="D5" s="194">
        <v>31852</v>
      </c>
      <c r="E5" s="115">
        <f>IF(D5,(C5-D5)/D5,0)</f>
        <v>0.25533718447821174</v>
      </c>
      <c r="F5" s="144">
        <v>2328733</v>
      </c>
      <c r="G5" s="150">
        <v>1977164</v>
      </c>
      <c r="H5" s="114">
        <f t="shared" ref="H5:H11" si="0">(F5-G5)/G5</f>
        <v>0.17781478926381422</v>
      </c>
      <c r="I5" s="168">
        <f t="shared" ref="I5:J11" si="1">F5/C5</f>
        <v>58.24016506189821</v>
      </c>
      <c r="J5" s="168">
        <f t="shared" si="1"/>
        <v>62.07346477458244</v>
      </c>
      <c r="K5" s="125">
        <f t="shared" ref="K5:K11" si="2">(I5-J5)/J5</f>
        <v>-6.1754241149655824E-2</v>
      </c>
    </row>
    <row r="6" spans="1:11" ht="16.5">
      <c r="A6" s="26" t="s">
        <v>10</v>
      </c>
      <c r="B6" s="27" t="s">
        <v>11</v>
      </c>
      <c r="C6" s="144">
        <v>16915</v>
      </c>
      <c r="D6" s="194">
        <v>18302</v>
      </c>
      <c r="E6" s="114">
        <f t="shared" ref="E6:E11" si="3">IF(D6,(C6-D6)/D6,0)</f>
        <v>-7.578406731504754E-2</v>
      </c>
      <c r="F6" s="144">
        <v>1568278</v>
      </c>
      <c r="G6" s="150">
        <v>1805931</v>
      </c>
      <c r="H6" s="114">
        <f t="shared" si="0"/>
        <v>-0.13159583616428314</v>
      </c>
      <c r="I6" s="168">
        <f t="shared" si="1"/>
        <v>92.715223174697016</v>
      </c>
      <c r="J6" s="168">
        <f t="shared" si="1"/>
        <v>98.673970057917174</v>
      </c>
      <c r="K6" s="125">
        <f t="shared" si="2"/>
        <v>-6.0388234908584727E-2</v>
      </c>
    </row>
    <row r="7" spans="1:11" ht="16.5">
      <c r="A7" s="21" t="s">
        <v>12</v>
      </c>
      <c r="B7" s="28" t="s">
        <v>13</v>
      </c>
      <c r="C7" s="144">
        <v>23645</v>
      </c>
      <c r="D7" s="194">
        <v>25177</v>
      </c>
      <c r="E7" s="115">
        <f t="shared" si="3"/>
        <v>-6.084918775072487E-2</v>
      </c>
      <c r="F7" s="144">
        <v>1447066</v>
      </c>
      <c r="G7" s="150">
        <v>1397373</v>
      </c>
      <c r="H7" s="114">
        <f t="shared" si="0"/>
        <v>3.5561729044428364E-2</v>
      </c>
      <c r="I7" s="168">
        <f t="shared" si="1"/>
        <v>61.199661662085006</v>
      </c>
      <c r="J7" s="168">
        <f t="shared" si="1"/>
        <v>55.501966080152521</v>
      </c>
      <c r="K7" s="125">
        <f t="shared" si="2"/>
        <v>0.10265754502649915</v>
      </c>
    </row>
    <row r="8" spans="1:11" ht="16.5">
      <c r="A8" s="21" t="s">
        <v>14</v>
      </c>
      <c r="B8" s="28" t="s">
        <v>15</v>
      </c>
      <c r="C8" s="144">
        <v>41955</v>
      </c>
      <c r="D8" s="194">
        <v>38249</v>
      </c>
      <c r="E8" s="116">
        <f t="shared" si="3"/>
        <v>9.6891421997960733E-2</v>
      </c>
      <c r="F8" s="144">
        <v>4336664</v>
      </c>
      <c r="G8" s="150">
        <v>4436716</v>
      </c>
      <c r="H8" s="114">
        <f t="shared" si="0"/>
        <v>-2.255091378397896E-2</v>
      </c>
      <c r="I8" s="168">
        <f t="shared" si="1"/>
        <v>103.36465260398046</v>
      </c>
      <c r="J8" s="168">
        <f t="shared" si="1"/>
        <v>115.99560772830662</v>
      </c>
      <c r="K8" s="125">
        <f t="shared" si="2"/>
        <v>-0.10889166729408677</v>
      </c>
    </row>
    <row r="9" spans="1:11" ht="16.5">
      <c r="A9" s="21" t="s">
        <v>16</v>
      </c>
      <c r="B9" s="28" t="s">
        <v>17</v>
      </c>
      <c r="C9" s="144">
        <v>13139</v>
      </c>
      <c r="D9" s="194">
        <v>12614</v>
      </c>
      <c r="E9" s="116">
        <f t="shared" si="3"/>
        <v>4.1620421753607105E-2</v>
      </c>
      <c r="F9" s="144">
        <v>1676739</v>
      </c>
      <c r="G9" s="150">
        <v>1336308</v>
      </c>
      <c r="H9" s="116">
        <f t="shared" si="0"/>
        <v>0.25475489183631317</v>
      </c>
      <c r="I9" s="168">
        <f t="shared" si="1"/>
        <v>127.61541974275059</v>
      </c>
      <c r="J9" s="168">
        <f t="shared" si="1"/>
        <v>105.93848105279848</v>
      </c>
      <c r="K9" s="125">
        <f t="shared" si="2"/>
        <v>0.20461817532713708</v>
      </c>
    </row>
    <row r="10" spans="1:11" ht="16.5">
      <c r="A10" s="21" t="s">
        <v>18</v>
      </c>
      <c r="B10" s="28" t="s">
        <v>19</v>
      </c>
      <c r="C10" s="144">
        <v>21101</v>
      </c>
      <c r="D10" s="194">
        <v>12567</v>
      </c>
      <c r="E10" s="116">
        <f t="shared" si="3"/>
        <v>0.67908013050051719</v>
      </c>
      <c r="F10" s="144">
        <v>7796015</v>
      </c>
      <c r="G10" s="150">
        <v>2390075</v>
      </c>
      <c r="H10" s="124">
        <f t="shared" si="0"/>
        <v>2.2618286037049047</v>
      </c>
      <c r="I10" s="169">
        <f t="shared" si="1"/>
        <v>369.46187384484148</v>
      </c>
      <c r="J10" s="169">
        <f t="shared" si="1"/>
        <v>190.18659982493833</v>
      </c>
      <c r="K10" s="126">
        <f t="shared" si="2"/>
        <v>0.94262831442867812</v>
      </c>
    </row>
    <row r="11" spans="1:11" ht="17.25" thickBot="1">
      <c r="A11" s="48" t="s">
        <v>20</v>
      </c>
      <c r="B11" s="70" t="s">
        <v>21</v>
      </c>
      <c r="C11" s="99">
        <f>SUM(C5:C10)</f>
        <v>156740</v>
      </c>
      <c r="D11" s="112">
        <f>SUM(D5:D10)</f>
        <v>138761</v>
      </c>
      <c r="E11" s="142">
        <f t="shared" si="3"/>
        <v>0.12956810631229235</v>
      </c>
      <c r="F11" s="99">
        <f>SUM(F5:F10)</f>
        <v>19153495</v>
      </c>
      <c r="G11" s="112">
        <f>SUM(G5:G10)</f>
        <v>13343567</v>
      </c>
      <c r="H11" s="122">
        <f t="shared" si="0"/>
        <v>0.43541041162381844</v>
      </c>
      <c r="I11" s="101">
        <f t="shared" si="1"/>
        <v>122.19915146101825</v>
      </c>
      <c r="J11" s="101">
        <f t="shared" si="1"/>
        <v>96.16222858007653</v>
      </c>
      <c r="K11" s="123">
        <f t="shared" si="2"/>
        <v>0.27076039381990991</v>
      </c>
    </row>
    <row r="12" spans="1:11" ht="11.25" customHeight="1" thickTop="1">
      <c r="A12" s="33"/>
      <c r="B12" s="34"/>
      <c r="C12" s="148"/>
      <c r="D12" s="161"/>
      <c r="E12" s="166"/>
      <c r="F12" s="148"/>
      <c r="G12" s="162"/>
      <c r="H12" s="166"/>
      <c r="I12" s="170"/>
      <c r="J12" s="170"/>
      <c r="K12" s="167"/>
    </row>
    <row r="13" spans="1:11" ht="16.5">
      <c r="A13" s="21" t="s">
        <v>22</v>
      </c>
      <c r="B13" s="22" t="s">
        <v>23</v>
      </c>
      <c r="C13" s="144">
        <v>3061</v>
      </c>
      <c r="D13" s="195">
        <v>1775</v>
      </c>
      <c r="E13" s="128">
        <f>(C13-D13)/D13</f>
        <v>0.72450704225352114</v>
      </c>
      <c r="F13" s="158">
        <v>172421</v>
      </c>
      <c r="G13" s="165">
        <v>82562</v>
      </c>
      <c r="H13" s="129">
        <f>(F13-G13)/G13</f>
        <v>1.0883820643879751</v>
      </c>
      <c r="I13" s="169">
        <f>F13/C13</f>
        <v>56.328324077098991</v>
      </c>
      <c r="J13" s="169">
        <f>G13/D13</f>
        <v>46.513802816901411</v>
      </c>
      <c r="K13" s="125">
        <f>(I13-J13)/J13</f>
        <v>0.21100234050593134</v>
      </c>
    </row>
    <row r="14" spans="1:11" ht="17.25" thickBot="1">
      <c r="A14" s="48" t="s">
        <v>24</v>
      </c>
      <c r="B14" s="73" t="s">
        <v>76</v>
      </c>
      <c r="C14" s="99">
        <f>SUM(C11:C13)</f>
        <v>159801</v>
      </c>
      <c r="D14" s="112">
        <f>D11+D13</f>
        <v>140536</v>
      </c>
      <c r="E14" s="127">
        <f>(C14-D14)/D14</f>
        <v>0.1370823134285877</v>
      </c>
      <c r="F14" s="99">
        <f>SUM(F11:F13)</f>
        <v>19325916</v>
      </c>
      <c r="G14" s="112">
        <f>G11+G13</f>
        <v>13426129</v>
      </c>
      <c r="H14" s="117">
        <f>(F14-G14)/G14</f>
        <v>0.43942576449250564</v>
      </c>
      <c r="I14" s="101">
        <f>F14/C14</f>
        <v>120.93739087990689</v>
      </c>
      <c r="J14" s="101">
        <f>G14/D14</f>
        <v>95.53515825126658</v>
      </c>
      <c r="K14" s="123">
        <f>(I14-J14)/J14</f>
        <v>0.2658940759990161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9.5" customHeight="1">
      <c r="A16" s="201" t="s">
        <v>229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223</v>
      </c>
      <c r="D18" s="186" t="s">
        <v>225</v>
      </c>
      <c r="E18" s="9" t="s">
        <v>79</v>
      </c>
      <c r="F18" s="180" t="s">
        <v>226</v>
      </c>
      <c r="G18" s="74" t="s">
        <v>227</v>
      </c>
      <c r="H18" s="9" t="s">
        <v>79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26936</v>
      </c>
      <c r="D20" s="76">
        <v>19815</v>
      </c>
      <c r="E20" s="116">
        <f t="shared" ref="E20:E41" si="4">IF(D20,(C20-D20)/D20,0)</f>
        <v>0.35937421145596771</v>
      </c>
      <c r="F20" s="23">
        <v>1262191</v>
      </c>
      <c r="G20" s="76">
        <v>1065309</v>
      </c>
      <c r="H20" s="116">
        <f t="shared" ref="H20:H24" si="5">IF(G20,(F20-G20)/G20,0)</f>
        <v>0.18481210615887034</v>
      </c>
      <c r="I20" s="4"/>
      <c r="J20" s="4"/>
    </row>
    <row r="21" spans="1:10">
      <c r="A21" s="46" t="s">
        <v>30</v>
      </c>
      <c r="B21" s="22" t="s">
        <v>31</v>
      </c>
      <c r="C21" s="23">
        <v>18200</v>
      </c>
      <c r="D21" s="76">
        <v>14786</v>
      </c>
      <c r="E21" s="114">
        <f t="shared" si="4"/>
        <v>0.23089408900311106</v>
      </c>
      <c r="F21" s="23">
        <v>1038055</v>
      </c>
      <c r="G21" s="76">
        <v>970520</v>
      </c>
      <c r="H21" s="116">
        <f t="shared" si="5"/>
        <v>6.9586407286815311E-2</v>
      </c>
      <c r="I21" s="4"/>
      <c r="J21" s="4"/>
    </row>
    <row r="22" spans="1:10">
      <c r="A22" s="46" t="s">
        <v>32</v>
      </c>
      <c r="B22" s="22" t="s">
        <v>33</v>
      </c>
      <c r="C22" s="23">
        <v>2683028</v>
      </c>
      <c r="D22" s="76">
        <v>3993390</v>
      </c>
      <c r="E22" s="114">
        <f t="shared" si="4"/>
        <v>-0.32813273935177883</v>
      </c>
      <c r="F22" s="23">
        <v>182140281</v>
      </c>
      <c r="G22" s="76">
        <v>241740283</v>
      </c>
      <c r="H22" s="116">
        <f t="shared" si="5"/>
        <v>-0.24654559538180074</v>
      </c>
      <c r="I22" s="4"/>
      <c r="J22" s="4"/>
    </row>
    <row r="23" spans="1:10">
      <c r="A23" s="46" t="s">
        <v>34</v>
      </c>
      <c r="B23" s="22" t="s">
        <v>35</v>
      </c>
      <c r="C23" s="23">
        <v>444098</v>
      </c>
      <c r="D23" s="76">
        <v>628491</v>
      </c>
      <c r="E23" s="116">
        <f t="shared" si="4"/>
        <v>-0.29339004058928447</v>
      </c>
      <c r="F23" s="23">
        <v>46617881</v>
      </c>
      <c r="G23" s="76">
        <v>43733546</v>
      </c>
      <c r="H23" s="116">
        <f t="shared" si="5"/>
        <v>6.59524612982446E-2</v>
      </c>
      <c r="I23" s="4"/>
      <c r="J23" s="4"/>
    </row>
    <row r="24" spans="1:10">
      <c r="A24" s="46" t="s">
        <v>36</v>
      </c>
      <c r="B24" s="22" t="s">
        <v>37</v>
      </c>
      <c r="C24" s="23">
        <v>49497</v>
      </c>
      <c r="D24" s="76">
        <v>41858</v>
      </c>
      <c r="E24" s="116">
        <f t="shared" si="4"/>
        <v>0.18249796932486023</v>
      </c>
      <c r="F24" s="23">
        <v>3174726</v>
      </c>
      <c r="G24" s="76">
        <v>1352579</v>
      </c>
      <c r="H24" s="116">
        <f t="shared" si="5"/>
        <v>1.3471649345435646</v>
      </c>
      <c r="I24" s="4"/>
      <c r="J24" s="4"/>
    </row>
    <row r="25" spans="1:10">
      <c r="A25" s="46" t="s">
        <v>38</v>
      </c>
      <c r="B25" s="22" t="s">
        <v>39</v>
      </c>
      <c r="C25" s="23">
        <v>97799</v>
      </c>
      <c r="D25" s="76">
        <v>117644</v>
      </c>
      <c r="E25" s="114">
        <f t="shared" si="4"/>
        <v>-0.16868688585903233</v>
      </c>
      <c r="F25" s="23">
        <v>1476070</v>
      </c>
      <c r="G25" s="76">
        <v>2203704</v>
      </c>
      <c r="H25" s="116">
        <f>IF(G25,(F25-G25)/G25,0)</f>
        <v>-0.33018681274799155</v>
      </c>
      <c r="I25" s="4"/>
      <c r="J25" s="4"/>
    </row>
    <row r="26" spans="1:10">
      <c r="A26" s="46" t="s">
        <v>40</v>
      </c>
      <c r="B26" s="22" t="s">
        <v>41</v>
      </c>
      <c r="C26" s="23">
        <v>352206</v>
      </c>
      <c r="D26" s="76">
        <v>604337</v>
      </c>
      <c r="E26" s="114">
        <f t="shared" si="4"/>
        <v>-0.41720265348638258</v>
      </c>
      <c r="F26" s="23">
        <v>12609567</v>
      </c>
      <c r="G26" s="76">
        <v>20506923</v>
      </c>
      <c r="H26" s="116">
        <f t="shared" ref="H26:H41" si="6">IF(G26,(F26-G26)/G26,0)</f>
        <v>-0.38510682465623924</v>
      </c>
      <c r="I26" s="4"/>
      <c r="J26" s="4"/>
    </row>
    <row r="27" spans="1:10">
      <c r="A27" s="46">
        <v>87149320103</v>
      </c>
      <c r="B27" s="22" t="s">
        <v>99</v>
      </c>
      <c r="C27" s="23">
        <v>3463</v>
      </c>
      <c r="D27" s="76">
        <v>2849</v>
      </c>
      <c r="E27" s="114">
        <f>IF(D27,(C27-D27)/D27,0)</f>
        <v>0.21551421551421551</v>
      </c>
      <c r="F27" s="23">
        <v>97553</v>
      </c>
      <c r="G27" s="76">
        <v>35514</v>
      </c>
      <c r="H27" s="116">
        <f t="shared" si="6"/>
        <v>1.7468885509939742</v>
      </c>
      <c r="I27" s="4"/>
      <c r="J27" s="4"/>
    </row>
    <row r="28" spans="1:10">
      <c r="A28" s="46" t="s">
        <v>42</v>
      </c>
      <c r="B28" s="22" t="s">
        <v>43</v>
      </c>
      <c r="C28" s="23">
        <v>13980</v>
      </c>
      <c r="D28" s="76">
        <v>33942</v>
      </c>
      <c r="E28" s="114">
        <f t="shared" si="4"/>
        <v>-0.58812091214424611</v>
      </c>
      <c r="F28" s="23">
        <v>161104</v>
      </c>
      <c r="G28" s="76">
        <v>276207</v>
      </c>
      <c r="H28" s="116">
        <f t="shared" si="6"/>
        <v>-0.41672730959027104</v>
      </c>
      <c r="I28" s="4"/>
      <c r="J28" s="4"/>
    </row>
    <row r="29" spans="1:10">
      <c r="A29" s="46" t="s">
        <v>44</v>
      </c>
      <c r="B29" s="22" t="s">
        <v>45</v>
      </c>
      <c r="C29" s="23">
        <v>505514</v>
      </c>
      <c r="D29" s="76">
        <v>485244</v>
      </c>
      <c r="E29" s="116">
        <f t="shared" si="4"/>
        <v>4.17727988393468E-2</v>
      </c>
      <c r="F29" s="23">
        <v>7873855</v>
      </c>
      <c r="G29" s="76">
        <v>8646651</v>
      </c>
      <c r="H29" s="116">
        <f t="shared" si="6"/>
        <v>-8.9375181211777829E-2</v>
      </c>
      <c r="I29" s="4"/>
      <c r="J29" s="4"/>
    </row>
    <row r="30" spans="1:10">
      <c r="A30" s="46" t="s">
        <v>46</v>
      </c>
      <c r="B30" s="22" t="s">
        <v>47</v>
      </c>
      <c r="C30" s="23">
        <v>355063</v>
      </c>
      <c r="D30" s="76">
        <v>437119</v>
      </c>
      <c r="E30" s="116">
        <f t="shared" si="4"/>
        <v>-0.18772004877390366</v>
      </c>
      <c r="F30" s="23">
        <v>3864826</v>
      </c>
      <c r="G30" s="76">
        <v>4730117</v>
      </c>
      <c r="H30" s="116">
        <f t="shared" si="6"/>
        <v>-0.18293226150642786</v>
      </c>
      <c r="I30" s="4"/>
      <c r="J30" s="4"/>
    </row>
    <row r="31" spans="1:10">
      <c r="A31" s="46" t="s">
        <v>48</v>
      </c>
      <c r="B31" s="22" t="s">
        <v>49</v>
      </c>
      <c r="C31" s="23">
        <v>161795</v>
      </c>
      <c r="D31" s="76">
        <v>158541</v>
      </c>
      <c r="E31" s="116">
        <f t="shared" si="4"/>
        <v>2.0524659236412033E-2</v>
      </c>
      <c r="F31" s="23">
        <v>2056440</v>
      </c>
      <c r="G31" s="76">
        <v>2410844</v>
      </c>
      <c r="H31" s="116">
        <f t="shared" si="6"/>
        <v>-0.14700411971906935</v>
      </c>
      <c r="I31" s="4"/>
      <c r="J31" s="4"/>
    </row>
    <row r="32" spans="1:10">
      <c r="A32" s="46" t="s">
        <v>50</v>
      </c>
      <c r="B32" s="22" t="s">
        <v>51</v>
      </c>
      <c r="C32" s="23">
        <v>495589</v>
      </c>
      <c r="D32" s="76">
        <v>594978</v>
      </c>
      <c r="E32" s="114">
        <f t="shared" si="4"/>
        <v>-0.16704651264416501</v>
      </c>
      <c r="F32" s="23">
        <v>4773527</v>
      </c>
      <c r="G32" s="76">
        <v>6909258</v>
      </c>
      <c r="H32" s="116">
        <f>IF(G32,(F32-G32)/G32,0)</f>
        <v>-0.30911148490908863</v>
      </c>
      <c r="I32" s="4"/>
      <c r="J32" s="4"/>
    </row>
    <row r="33" spans="1:10">
      <c r="A33" s="46" t="s">
        <v>52</v>
      </c>
      <c r="B33" s="22" t="s">
        <v>53</v>
      </c>
      <c r="C33" s="23">
        <v>336450</v>
      </c>
      <c r="D33" s="76">
        <v>283462</v>
      </c>
      <c r="E33" s="114">
        <f t="shared" si="4"/>
        <v>0.18693158165821169</v>
      </c>
      <c r="F33" s="23">
        <v>1442754</v>
      </c>
      <c r="G33" s="76">
        <v>1208272</v>
      </c>
      <c r="H33" s="116">
        <f t="shared" si="6"/>
        <v>0.19406391938239073</v>
      </c>
      <c r="I33" s="4"/>
      <c r="J33" s="4"/>
    </row>
    <row r="34" spans="1:10">
      <c r="A34" s="46" t="s">
        <v>54</v>
      </c>
      <c r="B34" s="22" t="s">
        <v>55</v>
      </c>
      <c r="C34" s="23">
        <v>92208</v>
      </c>
      <c r="D34" s="76">
        <v>105920</v>
      </c>
      <c r="E34" s="114">
        <f t="shared" si="4"/>
        <v>-0.12945619335347433</v>
      </c>
      <c r="F34" s="23">
        <v>2680834</v>
      </c>
      <c r="G34" s="76">
        <v>3105357</v>
      </c>
      <c r="H34" s="116">
        <f t="shared" si="6"/>
        <v>-0.13670666528840322</v>
      </c>
      <c r="I34" s="4"/>
      <c r="J34" s="4"/>
    </row>
    <row r="35" spans="1:10">
      <c r="A35" s="46">
        <v>87149320906</v>
      </c>
      <c r="B35" s="22" t="s">
        <v>98</v>
      </c>
      <c r="C35" s="23">
        <v>111258</v>
      </c>
      <c r="D35" s="76">
        <v>166434</v>
      </c>
      <c r="E35" s="114">
        <f t="shared" si="4"/>
        <v>-0.33151880024514224</v>
      </c>
      <c r="F35" s="23">
        <v>864829</v>
      </c>
      <c r="G35" s="76">
        <v>2287171</v>
      </c>
      <c r="H35" s="116">
        <f t="shared" si="6"/>
        <v>-0.62187829418963425</v>
      </c>
      <c r="I35" s="4"/>
      <c r="J35" s="4"/>
    </row>
    <row r="36" spans="1:10">
      <c r="A36" s="46" t="s">
        <v>56</v>
      </c>
      <c r="B36" s="22" t="s">
        <v>57</v>
      </c>
      <c r="C36" s="23">
        <v>21465</v>
      </c>
      <c r="D36" s="76">
        <v>26064</v>
      </c>
      <c r="E36" s="114">
        <f t="shared" si="4"/>
        <v>-0.17645027624309392</v>
      </c>
      <c r="F36" s="23">
        <v>67906</v>
      </c>
      <c r="G36" s="76">
        <v>87418</v>
      </c>
      <c r="H36" s="116">
        <f t="shared" si="6"/>
        <v>-0.22320345924180374</v>
      </c>
      <c r="I36" s="4"/>
      <c r="J36" s="4"/>
    </row>
    <row r="37" spans="1:10">
      <c r="A37" s="46" t="s">
        <v>58</v>
      </c>
      <c r="B37" s="22" t="s">
        <v>59</v>
      </c>
      <c r="C37" s="23">
        <v>96202</v>
      </c>
      <c r="D37" s="76">
        <v>111515</v>
      </c>
      <c r="E37" s="116">
        <f t="shared" si="4"/>
        <v>-0.13731784961664351</v>
      </c>
      <c r="F37" s="23">
        <v>2325103</v>
      </c>
      <c r="G37" s="76">
        <v>2895430</v>
      </c>
      <c r="H37" s="116">
        <f t="shared" si="6"/>
        <v>-0.19697488801317939</v>
      </c>
      <c r="I37" s="4"/>
      <c r="J37" s="4"/>
    </row>
    <row r="38" spans="1:10">
      <c r="A38" s="46" t="s">
        <v>60</v>
      </c>
      <c r="B38" s="22" t="s">
        <v>61</v>
      </c>
      <c r="C38" s="23">
        <v>225343</v>
      </c>
      <c r="D38" s="76">
        <v>267176</v>
      </c>
      <c r="E38" s="114">
        <f t="shared" si="4"/>
        <v>-0.15657469233763513</v>
      </c>
      <c r="F38" s="23">
        <v>9838433</v>
      </c>
      <c r="G38" s="76">
        <v>9527178</v>
      </c>
      <c r="H38" s="116">
        <f t="shared" si="6"/>
        <v>3.2670219869934201E-2</v>
      </c>
      <c r="I38" s="4"/>
      <c r="J38" s="4"/>
    </row>
    <row r="39" spans="1:10">
      <c r="A39" s="46" t="s">
        <v>62</v>
      </c>
      <c r="B39" s="22" t="s">
        <v>63</v>
      </c>
      <c r="C39" s="23">
        <v>241597</v>
      </c>
      <c r="D39" s="76">
        <v>289752</v>
      </c>
      <c r="E39" s="116">
        <f t="shared" si="4"/>
        <v>-0.16619384853253816</v>
      </c>
      <c r="F39" s="23">
        <v>13347334</v>
      </c>
      <c r="G39" s="76">
        <v>12605367</v>
      </c>
      <c r="H39" s="116">
        <f t="shared" si="6"/>
        <v>5.8861197773932325E-2</v>
      </c>
      <c r="I39" s="4"/>
      <c r="J39" s="4"/>
    </row>
    <row r="40" spans="1:10">
      <c r="A40" s="46" t="s">
        <v>64</v>
      </c>
      <c r="B40" s="22" t="s">
        <v>65</v>
      </c>
      <c r="C40" s="23">
        <v>490283</v>
      </c>
      <c r="D40" s="76">
        <v>582781</v>
      </c>
      <c r="E40" s="114">
        <f t="shared" si="4"/>
        <v>-0.15871828354047232</v>
      </c>
      <c r="F40" s="23">
        <v>2647551</v>
      </c>
      <c r="G40" s="76">
        <v>3665097</v>
      </c>
      <c r="H40" s="116">
        <f t="shared" si="6"/>
        <v>-0.27763139693165012</v>
      </c>
      <c r="I40" s="4"/>
      <c r="J40" s="4"/>
    </row>
    <row r="41" spans="1:10">
      <c r="A41" s="46" t="s">
        <v>66</v>
      </c>
      <c r="B41" s="22" t="s">
        <v>67</v>
      </c>
      <c r="C41" s="23">
        <v>162151</v>
      </c>
      <c r="D41" s="76">
        <v>183799</v>
      </c>
      <c r="E41" s="114">
        <f t="shared" si="4"/>
        <v>-0.11778083667484589</v>
      </c>
      <c r="F41" s="23">
        <v>842954</v>
      </c>
      <c r="G41" s="76">
        <v>1072578</v>
      </c>
      <c r="H41" s="116">
        <f t="shared" si="6"/>
        <v>-0.21408606180622761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6984125</v>
      </c>
      <c r="D42" s="121">
        <f>SUM(D20:D41)</f>
        <v>9149897</v>
      </c>
      <c r="E42" s="111">
        <f t="shared" ref="E42" si="7">(C42-D42)/D42</f>
        <v>-0.23669905792382143</v>
      </c>
      <c r="F42" s="120">
        <f>SUM(F20:F41)</f>
        <v>301203774</v>
      </c>
      <c r="G42" s="121">
        <f>SUM(G20:G41)</f>
        <v>371035323</v>
      </c>
      <c r="H42" s="118">
        <f t="shared" ref="H42" si="8">(F42-G42)/G42</f>
        <v>-0.18820728020011185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H5:H14">
    <cfRule type="cellIs" dxfId="165" priority="1" operator="greaterThanOrEqual">
      <formula>0</formula>
    </cfRule>
    <cfRule type="cellIs" dxfId="164" priority="2" operator="lessThan">
      <formula>0</formula>
    </cfRule>
    <cfRule type="cellIs" dxfId="163" priority="5" operator="lessThanOrEqual">
      <formula>0</formula>
    </cfRule>
    <cfRule type="cellIs" dxfId="162" priority="6" operator="lessThan">
      <formula>0</formula>
    </cfRule>
  </conditionalFormatting>
  <conditionalFormatting sqref="H20:H42">
    <cfRule type="cellIs" dxfId="161" priority="7" operator="greaterThanOrEqual">
      <formula>0</formula>
    </cfRule>
    <cfRule type="cellIs" dxfId="160" priority="8" operator="lessThan">
      <formula>0</formula>
    </cfRule>
  </conditionalFormatting>
  <conditionalFormatting sqref="K5:K14">
    <cfRule type="cellIs" dxfId="159" priority="3" operator="greaterThanOrEqual">
      <formula>0</formula>
    </cfRule>
    <cfRule type="cellIs" dxfId="158" priority="4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B2D6-DF31-4A11-84E7-E90CABFA0404}">
  <sheetPr>
    <tabColor rgb="FF00B050"/>
    <pageSetUpPr fitToPage="1"/>
  </sheetPr>
  <dimension ref="A1:J89"/>
  <sheetViews>
    <sheetView zoomScale="90" zoomScaleNormal="90" workbookViewId="0">
      <selection activeCell="A2" sqref="A2"/>
    </sheetView>
  </sheetViews>
  <sheetFormatPr defaultRowHeight="15.75"/>
  <cols>
    <col min="1" max="1" width="14.5" style="2" customWidth="1"/>
    <col min="2" max="2" width="27.375" style="3" customWidth="1"/>
    <col min="3" max="4" width="17" style="4" customWidth="1"/>
    <col min="5" max="5" width="13.5" style="4" customWidth="1"/>
    <col min="6" max="7" width="18.125" style="4" customWidth="1"/>
    <col min="8" max="8" width="15.625" style="4" customWidth="1"/>
    <col min="9" max="10" width="14.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198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130" t="s">
        <v>199</v>
      </c>
      <c r="D3" s="8" t="s">
        <v>200</v>
      </c>
      <c r="E3" s="9" t="s">
        <v>2</v>
      </c>
      <c r="F3" s="10" t="s">
        <v>201</v>
      </c>
      <c r="G3" s="131" t="s">
        <v>202</v>
      </c>
      <c r="H3" s="9" t="s">
        <v>3</v>
      </c>
      <c r="I3" s="135" t="s">
        <v>4</v>
      </c>
      <c r="J3" s="138" t="s">
        <v>121</v>
      </c>
    </row>
    <row r="4" spans="1:10">
      <c r="A4" s="13"/>
      <c r="B4" s="14"/>
      <c r="C4" s="15" t="s">
        <v>6</v>
      </c>
      <c r="D4" s="15" t="s">
        <v>114</v>
      </c>
      <c r="E4" s="18" t="s">
        <v>115</v>
      </c>
      <c r="F4" s="17" t="s">
        <v>7</v>
      </c>
      <c r="G4" s="17" t="s">
        <v>7</v>
      </c>
      <c r="H4" s="18" t="s">
        <v>7</v>
      </c>
      <c r="I4" s="136" t="s">
        <v>7</v>
      </c>
      <c r="J4" s="137" t="s">
        <v>7</v>
      </c>
    </row>
    <row r="5" spans="1:10" ht="16.5">
      <c r="A5" s="21" t="s">
        <v>8</v>
      </c>
      <c r="B5" s="22" t="s">
        <v>9</v>
      </c>
      <c r="C5" s="144">
        <v>324</v>
      </c>
      <c r="D5" s="144">
        <v>4857</v>
      </c>
      <c r="E5" s="109">
        <f t="shared" ref="E5:E11" si="0">C5-D5</f>
        <v>-4533</v>
      </c>
      <c r="F5" s="144">
        <v>518993</v>
      </c>
      <c r="G5" s="144">
        <v>302731</v>
      </c>
      <c r="H5" s="109">
        <f t="shared" ref="H5:H11" si="1">F5-G5</f>
        <v>216262</v>
      </c>
      <c r="I5" s="110">
        <f t="shared" ref="I5" si="2">F5/C5</f>
        <v>1601.8302469135801</v>
      </c>
      <c r="J5" s="110">
        <f>G5/D5</f>
        <v>62.328803788346718</v>
      </c>
    </row>
    <row r="6" spans="1:10" ht="16.5">
      <c r="A6" s="26" t="s">
        <v>10</v>
      </c>
      <c r="B6" s="27" t="s">
        <v>11</v>
      </c>
      <c r="C6" s="144">
        <v>552</v>
      </c>
      <c r="D6" s="144">
        <v>3046</v>
      </c>
      <c r="E6" s="109">
        <f t="shared" si="0"/>
        <v>-2494</v>
      </c>
      <c r="F6" s="144">
        <v>452654</v>
      </c>
      <c r="G6" s="144">
        <v>270204</v>
      </c>
      <c r="H6" s="109">
        <f t="shared" si="1"/>
        <v>182450</v>
      </c>
      <c r="I6" s="110">
        <f>IF(C6,F6/C6,0)</f>
        <v>820.02536231884062</v>
      </c>
      <c r="J6" s="110">
        <f t="shared" ref="I6:J13" si="3">G6/D6</f>
        <v>88.707813525935649</v>
      </c>
    </row>
    <row r="7" spans="1:10" ht="16.5">
      <c r="A7" s="21" t="s">
        <v>12</v>
      </c>
      <c r="B7" s="28" t="s">
        <v>13</v>
      </c>
      <c r="C7" s="144">
        <v>0</v>
      </c>
      <c r="D7" s="144">
        <v>2641</v>
      </c>
      <c r="E7" s="146">
        <f t="shared" si="0"/>
        <v>-2641</v>
      </c>
      <c r="F7" s="144">
        <v>0</v>
      </c>
      <c r="G7" s="144">
        <v>150721</v>
      </c>
      <c r="H7" s="109">
        <f t="shared" si="1"/>
        <v>-150721</v>
      </c>
      <c r="I7" s="110">
        <f>IF(C7,F7/C7,0)</f>
        <v>0</v>
      </c>
      <c r="J7" s="110">
        <f t="shared" si="3"/>
        <v>57.069670579326015</v>
      </c>
    </row>
    <row r="8" spans="1:10" ht="16.5">
      <c r="A8" s="21" t="s">
        <v>14</v>
      </c>
      <c r="B8" s="28" t="s">
        <v>15</v>
      </c>
      <c r="C8" s="144">
        <v>10</v>
      </c>
      <c r="D8" s="144">
        <v>4617</v>
      </c>
      <c r="E8" s="109">
        <f t="shared" si="0"/>
        <v>-4607</v>
      </c>
      <c r="F8" s="151">
        <v>4787</v>
      </c>
      <c r="G8" s="144">
        <v>473427</v>
      </c>
      <c r="H8" s="109">
        <f t="shared" si="1"/>
        <v>-468640</v>
      </c>
      <c r="I8" s="110">
        <f t="shared" ref="I8:I10" si="4">IF(C8,F8/C8,0)</f>
        <v>478.7</v>
      </c>
      <c r="J8" s="110">
        <f t="shared" si="3"/>
        <v>102.53996101364523</v>
      </c>
    </row>
    <row r="9" spans="1:10" ht="16.5">
      <c r="A9" s="21" t="s">
        <v>16</v>
      </c>
      <c r="B9" s="28" t="s">
        <v>17</v>
      </c>
      <c r="C9" s="144">
        <v>649</v>
      </c>
      <c r="D9" s="144">
        <v>574</v>
      </c>
      <c r="E9" s="109">
        <f t="shared" si="0"/>
        <v>75</v>
      </c>
      <c r="F9" s="151">
        <v>971099</v>
      </c>
      <c r="G9" s="144">
        <v>80948</v>
      </c>
      <c r="H9" s="109">
        <f t="shared" si="1"/>
        <v>890151</v>
      </c>
      <c r="I9" s="110">
        <f t="shared" si="4"/>
        <v>1496.3004622496148</v>
      </c>
      <c r="J9" s="110">
        <f t="shared" si="3"/>
        <v>141.02439024390245</v>
      </c>
    </row>
    <row r="10" spans="1:10" ht="16.5">
      <c r="A10" s="21" t="s">
        <v>18</v>
      </c>
      <c r="B10" s="28" t="s">
        <v>19</v>
      </c>
      <c r="C10" s="144">
        <v>6671</v>
      </c>
      <c r="D10" s="144">
        <v>2396</v>
      </c>
      <c r="E10" s="109">
        <f t="shared" si="0"/>
        <v>4275</v>
      </c>
      <c r="F10" s="151">
        <v>9567752</v>
      </c>
      <c r="G10" s="144">
        <v>811903</v>
      </c>
      <c r="H10" s="109">
        <f>F10-G10</f>
        <v>8755849</v>
      </c>
      <c r="I10" s="110">
        <f t="shared" si="4"/>
        <v>1434.2305501424075</v>
      </c>
      <c r="J10" s="110">
        <f t="shared" si="3"/>
        <v>338.8576794657763</v>
      </c>
    </row>
    <row r="11" spans="1:10" ht="17.25" thickBot="1">
      <c r="A11" s="48" t="s">
        <v>20</v>
      </c>
      <c r="B11" s="70" t="s">
        <v>21</v>
      </c>
      <c r="C11" s="99">
        <f>SUM(C5:C10)</f>
        <v>8206</v>
      </c>
      <c r="D11" s="99">
        <f>SUM(D5:D10)</f>
        <v>18131</v>
      </c>
      <c r="E11" s="147">
        <f t="shared" si="0"/>
        <v>-9925</v>
      </c>
      <c r="F11" s="99">
        <f>SUM(F5:F10)</f>
        <v>11515285</v>
      </c>
      <c r="G11" s="99">
        <f>SUM(G5:G10)</f>
        <v>2089934</v>
      </c>
      <c r="H11" s="152">
        <f t="shared" si="1"/>
        <v>9425351</v>
      </c>
      <c r="I11" s="103">
        <f t="shared" si="3"/>
        <v>1403.2762612722399</v>
      </c>
      <c r="J11" s="102">
        <f t="shared" si="3"/>
        <v>115.26854558490982</v>
      </c>
    </row>
    <row r="12" spans="1:10" ht="11.25" customHeight="1" thickTop="1">
      <c r="A12" s="33"/>
      <c r="B12" s="34"/>
      <c r="C12" s="148"/>
      <c r="D12" s="148"/>
      <c r="E12" s="149"/>
      <c r="F12" s="148"/>
      <c r="G12" s="148"/>
      <c r="H12" s="153"/>
      <c r="I12" s="154"/>
      <c r="J12" s="154"/>
    </row>
    <row r="13" spans="1:10" ht="16.5">
      <c r="A13" s="21" t="s">
        <v>22</v>
      </c>
      <c r="B13" s="22" t="s">
        <v>23</v>
      </c>
      <c r="C13" s="144">
        <v>0</v>
      </c>
      <c r="D13" s="183">
        <v>885</v>
      </c>
      <c r="E13" s="109">
        <f>C13-D13</f>
        <v>-885</v>
      </c>
      <c r="F13" s="155">
        <v>0</v>
      </c>
      <c r="G13" s="144">
        <v>43724</v>
      </c>
      <c r="H13" s="109">
        <f>F13-G13</f>
        <v>-43724</v>
      </c>
      <c r="I13" s="110">
        <f t="shared" ref="I13" si="5">IF(C13,F13/C13,0)</f>
        <v>0</v>
      </c>
      <c r="J13" s="110">
        <f t="shared" si="3"/>
        <v>49.405649717514123</v>
      </c>
    </row>
    <row r="14" spans="1:10" ht="17.25" thickBot="1">
      <c r="A14" s="30" t="s">
        <v>24</v>
      </c>
      <c r="B14" s="36" t="s">
        <v>25</v>
      </c>
      <c r="C14" s="99">
        <f>C11+C13</f>
        <v>8206</v>
      </c>
      <c r="D14" s="99">
        <f>D11+D13</f>
        <v>19016</v>
      </c>
      <c r="E14" s="98">
        <f>C14-D14</f>
        <v>-10810</v>
      </c>
      <c r="F14" s="99">
        <f>F11+F13</f>
        <v>11515285</v>
      </c>
      <c r="G14" s="99">
        <f>G11+G13</f>
        <v>2133658</v>
      </c>
      <c r="H14" s="156">
        <f>F14-G14</f>
        <v>9381627</v>
      </c>
      <c r="I14" s="101">
        <f>F14/C14</f>
        <v>1403.2762612722399</v>
      </c>
      <c r="J14" s="103">
        <f>G14/D14</f>
        <v>112.20330248212032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201" t="s">
        <v>203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30" t="s">
        <v>199</v>
      </c>
      <c r="D18" s="143" t="s">
        <v>204</v>
      </c>
      <c r="E18" s="9" t="s">
        <v>2</v>
      </c>
      <c r="F18" s="10" t="s">
        <v>201</v>
      </c>
      <c r="G18" s="131" t="s">
        <v>202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 ht="16.5">
      <c r="A20" s="46" t="s">
        <v>28</v>
      </c>
      <c r="B20" s="22" t="s">
        <v>29</v>
      </c>
      <c r="C20" s="144">
        <v>47</v>
      </c>
      <c r="D20" s="183">
        <v>1968</v>
      </c>
      <c r="E20" s="24">
        <f t="shared" ref="E20:E42" si="6">C20-D20</f>
        <v>-1921</v>
      </c>
      <c r="F20" s="144">
        <v>8929</v>
      </c>
      <c r="G20" s="183">
        <v>58080</v>
      </c>
      <c r="H20" s="84">
        <f t="shared" ref="H20:H42" si="7">F20-G20</f>
        <v>-49151</v>
      </c>
      <c r="I20" s="4"/>
      <c r="J20" s="4"/>
    </row>
    <row r="21" spans="1:10" ht="16.5">
      <c r="A21" s="46" t="s">
        <v>30</v>
      </c>
      <c r="B21" s="22" t="s">
        <v>31</v>
      </c>
      <c r="C21" s="144">
        <v>80</v>
      </c>
      <c r="D21" s="183">
        <v>1240</v>
      </c>
      <c r="E21" s="24">
        <f t="shared" si="6"/>
        <v>-1160</v>
      </c>
      <c r="F21" s="144">
        <v>10770</v>
      </c>
      <c r="G21" s="183">
        <v>61307</v>
      </c>
      <c r="H21" s="84">
        <f t="shared" si="7"/>
        <v>-50537</v>
      </c>
      <c r="I21" s="4"/>
      <c r="J21" s="4"/>
    </row>
    <row r="22" spans="1:10" ht="16.5">
      <c r="A22" s="46" t="s">
        <v>32</v>
      </c>
      <c r="B22" s="22" t="s">
        <v>33</v>
      </c>
      <c r="C22" s="144">
        <v>106023</v>
      </c>
      <c r="D22" s="183">
        <v>317498</v>
      </c>
      <c r="E22" s="24">
        <f t="shared" si="6"/>
        <v>-211475</v>
      </c>
      <c r="F22" s="185">
        <v>4202427</v>
      </c>
      <c r="G22" s="185">
        <v>22297856</v>
      </c>
      <c r="H22" s="84">
        <f t="shared" si="7"/>
        <v>-18095429</v>
      </c>
      <c r="I22" s="4"/>
      <c r="J22" s="4"/>
    </row>
    <row r="23" spans="1:10" ht="16.5">
      <c r="A23" s="46" t="s">
        <v>34</v>
      </c>
      <c r="B23" s="22" t="s">
        <v>35</v>
      </c>
      <c r="C23" s="144">
        <v>19091</v>
      </c>
      <c r="D23" s="183">
        <v>53054</v>
      </c>
      <c r="E23" s="24">
        <f t="shared" si="6"/>
        <v>-33963</v>
      </c>
      <c r="F23" s="185">
        <v>310862</v>
      </c>
      <c r="G23" s="185">
        <v>5506865</v>
      </c>
      <c r="H23" s="84">
        <f>F23-G23</f>
        <v>-5196003</v>
      </c>
      <c r="I23" s="4"/>
      <c r="J23" s="4"/>
    </row>
    <row r="24" spans="1:10" ht="16.5">
      <c r="A24" s="46" t="s">
        <v>36</v>
      </c>
      <c r="B24" s="22" t="s">
        <v>37</v>
      </c>
      <c r="C24" s="144">
        <v>28128</v>
      </c>
      <c r="D24" s="183">
        <v>3294</v>
      </c>
      <c r="E24" s="24">
        <f t="shared" si="6"/>
        <v>24834</v>
      </c>
      <c r="F24" s="185">
        <v>991195</v>
      </c>
      <c r="G24" s="185">
        <v>355907</v>
      </c>
      <c r="H24" s="84">
        <f>F24-G24</f>
        <v>635288</v>
      </c>
      <c r="I24" s="4"/>
      <c r="J24" s="4"/>
    </row>
    <row r="25" spans="1:10" ht="16.5">
      <c r="A25" s="46" t="s">
        <v>38</v>
      </c>
      <c r="B25" s="22" t="s">
        <v>39</v>
      </c>
      <c r="C25" s="144">
        <v>7569</v>
      </c>
      <c r="D25" s="183">
        <v>4609</v>
      </c>
      <c r="E25" s="24">
        <f t="shared" si="6"/>
        <v>2960</v>
      </c>
      <c r="F25" s="185">
        <v>1375268</v>
      </c>
      <c r="G25" s="185">
        <v>96786</v>
      </c>
      <c r="H25" s="84">
        <f t="shared" si="7"/>
        <v>1278482</v>
      </c>
      <c r="I25" s="4"/>
      <c r="J25" s="4"/>
    </row>
    <row r="26" spans="1:10" ht="16.5">
      <c r="A26" s="46" t="s">
        <v>40</v>
      </c>
      <c r="B26" s="22" t="s">
        <v>41</v>
      </c>
      <c r="C26" s="144">
        <v>6107</v>
      </c>
      <c r="D26" s="183">
        <v>29228</v>
      </c>
      <c r="E26" s="24">
        <f t="shared" si="6"/>
        <v>-23121</v>
      </c>
      <c r="F26" s="185">
        <v>1172446</v>
      </c>
      <c r="G26" s="185">
        <v>1476855</v>
      </c>
      <c r="H26" s="84">
        <f t="shared" si="7"/>
        <v>-304409</v>
      </c>
      <c r="I26" s="4"/>
      <c r="J26" s="4"/>
    </row>
    <row r="27" spans="1:10" ht="16.5">
      <c r="A27" s="46">
        <v>87149320103</v>
      </c>
      <c r="B27" s="22" t="s">
        <v>99</v>
      </c>
      <c r="C27" s="144">
        <v>0</v>
      </c>
      <c r="D27" s="183">
        <v>90</v>
      </c>
      <c r="E27" s="24">
        <f t="shared" si="6"/>
        <v>-90</v>
      </c>
      <c r="F27" s="185">
        <v>0</v>
      </c>
      <c r="G27" s="185">
        <v>29672</v>
      </c>
      <c r="H27" s="84">
        <f t="shared" si="7"/>
        <v>-29672</v>
      </c>
      <c r="I27" s="4"/>
      <c r="J27" s="4"/>
    </row>
    <row r="28" spans="1:10" ht="16.5">
      <c r="A28" s="46" t="s">
        <v>42</v>
      </c>
      <c r="B28" s="22" t="s">
        <v>43</v>
      </c>
      <c r="C28" s="144">
        <v>0</v>
      </c>
      <c r="D28" s="183">
        <v>456</v>
      </c>
      <c r="E28" s="24">
        <f t="shared" si="6"/>
        <v>-456</v>
      </c>
      <c r="F28" s="185">
        <v>0</v>
      </c>
      <c r="G28" s="185">
        <v>8098</v>
      </c>
      <c r="H28" s="84">
        <f t="shared" si="7"/>
        <v>-8098</v>
      </c>
      <c r="I28" s="4"/>
      <c r="J28" s="4"/>
    </row>
    <row r="29" spans="1:10" ht="16.5">
      <c r="A29" s="46" t="s">
        <v>44</v>
      </c>
      <c r="B29" s="22" t="s">
        <v>45</v>
      </c>
      <c r="C29" s="144">
        <v>115935</v>
      </c>
      <c r="D29" s="183">
        <v>46804</v>
      </c>
      <c r="E29" s="141">
        <f t="shared" si="6"/>
        <v>69131</v>
      </c>
      <c r="F29" s="185">
        <v>4095765</v>
      </c>
      <c r="G29" s="185">
        <v>822269</v>
      </c>
      <c r="H29" s="84">
        <f t="shared" si="7"/>
        <v>3273496</v>
      </c>
      <c r="I29" s="4"/>
      <c r="J29" s="4"/>
    </row>
    <row r="30" spans="1:10" ht="16.5">
      <c r="A30" s="46" t="s">
        <v>46</v>
      </c>
      <c r="B30" s="22" t="s">
        <v>47</v>
      </c>
      <c r="C30" s="144">
        <v>8144</v>
      </c>
      <c r="D30" s="183">
        <v>40706</v>
      </c>
      <c r="E30" s="24">
        <f t="shared" si="6"/>
        <v>-32562</v>
      </c>
      <c r="F30" s="185">
        <v>397974</v>
      </c>
      <c r="G30" s="185">
        <v>443193</v>
      </c>
      <c r="H30" s="84">
        <f t="shared" si="7"/>
        <v>-45219</v>
      </c>
      <c r="I30" s="4"/>
      <c r="J30" s="4"/>
    </row>
    <row r="31" spans="1:10" ht="16.5">
      <c r="A31" s="46" t="s">
        <v>48</v>
      </c>
      <c r="B31" s="22" t="s">
        <v>49</v>
      </c>
      <c r="C31" s="144">
        <v>26546</v>
      </c>
      <c r="D31" s="183">
        <v>26335</v>
      </c>
      <c r="E31" s="24">
        <f t="shared" si="6"/>
        <v>211</v>
      </c>
      <c r="F31" s="185">
        <v>381590</v>
      </c>
      <c r="G31" s="185">
        <v>328300</v>
      </c>
      <c r="H31" s="84">
        <f t="shared" si="7"/>
        <v>53290</v>
      </c>
      <c r="I31" s="4"/>
      <c r="J31" s="4"/>
    </row>
    <row r="32" spans="1:10" ht="16.5">
      <c r="A32" s="46" t="s">
        <v>50</v>
      </c>
      <c r="B32" s="22" t="s">
        <v>51</v>
      </c>
      <c r="C32" s="144">
        <v>14308</v>
      </c>
      <c r="D32" s="183">
        <v>62209</v>
      </c>
      <c r="E32" s="24">
        <f t="shared" si="6"/>
        <v>-47901</v>
      </c>
      <c r="F32" s="185">
        <v>1229179</v>
      </c>
      <c r="G32" s="185">
        <v>606097</v>
      </c>
      <c r="H32" s="84">
        <f t="shared" si="7"/>
        <v>623082</v>
      </c>
      <c r="I32" s="4"/>
      <c r="J32" s="4"/>
    </row>
    <row r="33" spans="1:10" ht="16.5">
      <c r="A33" s="46" t="s">
        <v>52</v>
      </c>
      <c r="B33" s="22" t="s">
        <v>53</v>
      </c>
      <c r="C33" s="144">
        <v>3455</v>
      </c>
      <c r="D33" s="183">
        <v>37990</v>
      </c>
      <c r="E33" s="24">
        <f t="shared" si="6"/>
        <v>-34535</v>
      </c>
      <c r="F33" s="185">
        <v>137095</v>
      </c>
      <c r="G33" s="144">
        <v>173672</v>
      </c>
      <c r="H33" s="84">
        <f t="shared" si="7"/>
        <v>-36577</v>
      </c>
      <c r="I33" s="4"/>
      <c r="J33" s="4"/>
    </row>
    <row r="34" spans="1:10" ht="16.5">
      <c r="A34" s="46" t="s">
        <v>54</v>
      </c>
      <c r="B34" s="22" t="s">
        <v>55</v>
      </c>
      <c r="C34" s="144">
        <v>25534</v>
      </c>
      <c r="D34" s="183">
        <v>12770</v>
      </c>
      <c r="E34" s="24">
        <f t="shared" si="6"/>
        <v>12764</v>
      </c>
      <c r="F34" s="185">
        <v>2036393</v>
      </c>
      <c r="G34" s="185">
        <v>344058</v>
      </c>
      <c r="H34" s="84">
        <f t="shared" si="7"/>
        <v>1692335</v>
      </c>
      <c r="I34" s="4"/>
      <c r="J34" s="4"/>
    </row>
    <row r="35" spans="1:10" ht="16.5">
      <c r="A35" s="46">
        <v>87149320906</v>
      </c>
      <c r="B35" s="22" t="s">
        <v>98</v>
      </c>
      <c r="C35" s="144">
        <v>23799</v>
      </c>
      <c r="D35" s="183">
        <v>9126</v>
      </c>
      <c r="E35" s="24">
        <f t="shared" si="6"/>
        <v>14673</v>
      </c>
      <c r="F35" s="185">
        <v>809847</v>
      </c>
      <c r="G35" s="185">
        <v>85177</v>
      </c>
      <c r="H35" s="84">
        <f t="shared" si="7"/>
        <v>724670</v>
      </c>
      <c r="I35" s="4"/>
      <c r="J35" s="4"/>
    </row>
    <row r="36" spans="1:10" ht="16.5">
      <c r="A36" s="46" t="s">
        <v>56</v>
      </c>
      <c r="B36" s="22" t="s">
        <v>57</v>
      </c>
      <c r="C36" s="144">
        <v>980</v>
      </c>
      <c r="D36" s="183">
        <v>999</v>
      </c>
      <c r="E36" s="24">
        <f t="shared" si="6"/>
        <v>-19</v>
      </c>
      <c r="F36" s="185">
        <v>10617</v>
      </c>
      <c r="G36" s="185">
        <v>15220</v>
      </c>
      <c r="H36" s="84">
        <f t="shared" si="7"/>
        <v>-4603</v>
      </c>
      <c r="I36" s="4"/>
      <c r="J36" s="4"/>
    </row>
    <row r="37" spans="1:10" ht="16.5">
      <c r="A37" s="46" t="s">
        <v>58</v>
      </c>
      <c r="B37" s="22" t="s">
        <v>59</v>
      </c>
      <c r="C37" s="144">
        <v>6146</v>
      </c>
      <c r="D37" s="183">
        <v>11023</v>
      </c>
      <c r="E37" s="24">
        <f>C37-D37</f>
        <v>-4877</v>
      </c>
      <c r="F37" s="185">
        <v>120037</v>
      </c>
      <c r="G37" s="185">
        <v>311199</v>
      </c>
      <c r="H37" s="84">
        <f t="shared" si="7"/>
        <v>-191162</v>
      </c>
      <c r="I37" s="4"/>
      <c r="J37" s="4"/>
    </row>
    <row r="38" spans="1:10" ht="16.5">
      <c r="A38" s="46" t="s">
        <v>60</v>
      </c>
      <c r="B38" s="22" t="s">
        <v>61</v>
      </c>
      <c r="C38" s="144">
        <v>7593</v>
      </c>
      <c r="D38" s="183">
        <v>31366</v>
      </c>
      <c r="E38" s="24">
        <f t="shared" si="6"/>
        <v>-23773</v>
      </c>
      <c r="F38" s="185">
        <v>193831</v>
      </c>
      <c r="G38" s="185">
        <v>1263267</v>
      </c>
      <c r="H38" s="84">
        <f t="shared" si="7"/>
        <v>-1069436</v>
      </c>
      <c r="I38" s="4"/>
      <c r="J38" s="4"/>
    </row>
    <row r="39" spans="1:10" ht="16.5">
      <c r="A39" s="46" t="s">
        <v>62</v>
      </c>
      <c r="B39" s="22" t="s">
        <v>63</v>
      </c>
      <c r="C39" s="144">
        <v>17490</v>
      </c>
      <c r="D39" s="183">
        <v>26060</v>
      </c>
      <c r="E39" s="24">
        <f t="shared" si="6"/>
        <v>-8570</v>
      </c>
      <c r="F39" s="185">
        <v>882171</v>
      </c>
      <c r="G39" s="185">
        <v>1865196</v>
      </c>
      <c r="H39" s="84">
        <f t="shared" si="7"/>
        <v>-983025</v>
      </c>
      <c r="I39" s="4"/>
      <c r="J39" s="4"/>
    </row>
    <row r="40" spans="1:10" ht="16.5">
      <c r="A40" s="46" t="s">
        <v>64</v>
      </c>
      <c r="B40" s="22" t="s">
        <v>65</v>
      </c>
      <c r="C40" s="144">
        <v>66843</v>
      </c>
      <c r="D40" s="183">
        <v>58192</v>
      </c>
      <c r="E40" s="24">
        <f t="shared" si="6"/>
        <v>8651</v>
      </c>
      <c r="F40" s="144">
        <v>1371065</v>
      </c>
      <c r="G40" s="183">
        <v>285902</v>
      </c>
      <c r="H40" s="84">
        <f t="shared" si="7"/>
        <v>1085163</v>
      </c>
      <c r="I40" s="4"/>
      <c r="J40" s="4"/>
    </row>
    <row r="41" spans="1:10" ht="16.5">
      <c r="A41" s="46" t="s">
        <v>66</v>
      </c>
      <c r="B41" s="22" t="s">
        <v>67</v>
      </c>
      <c r="C41" s="144">
        <v>1894</v>
      </c>
      <c r="D41" s="183">
        <v>20421</v>
      </c>
      <c r="E41" s="24">
        <f t="shared" si="6"/>
        <v>-18527</v>
      </c>
      <c r="F41" s="144">
        <v>26113</v>
      </c>
      <c r="G41" s="183">
        <v>93496</v>
      </c>
      <c r="H41" s="84">
        <f t="shared" si="7"/>
        <v>-67383</v>
      </c>
      <c r="I41" s="4"/>
      <c r="J41" s="4"/>
    </row>
    <row r="42" spans="1:10" ht="18.75" customHeight="1" thickBot="1">
      <c r="A42" s="48" t="s">
        <v>24</v>
      </c>
      <c r="B42" s="49"/>
      <c r="C42" s="104">
        <f>SUM(C20:C41)</f>
        <v>485712</v>
      </c>
      <c r="D42" s="104">
        <f>SUM(D20:D41)</f>
        <v>795438</v>
      </c>
      <c r="E42" s="51">
        <f t="shared" si="6"/>
        <v>-309726</v>
      </c>
      <c r="F42" s="104">
        <f>SUM(F20:F41)</f>
        <v>19763574</v>
      </c>
      <c r="G42" s="104">
        <f>SUM(G20:G41)</f>
        <v>36528472</v>
      </c>
      <c r="H42" s="106">
        <f t="shared" si="7"/>
        <v>-16764898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9633-BC38-43A7-B86F-BEF969E6F467}">
  <sheetPr>
    <tabColor rgb="FF00B050"/>
    <pageSetUpPr fitToPage="1"/>
  </sheetPr>
  <dimension ref="A1:K46"/>
  <sheetViews>
    <sheetView zoomScale="90" zoomScaleNormal="9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10" width="15" style="3" bestFit="1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205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181" t="s">
        <v>209</v>
      </c>
      <c r="D3" s="186" t="s">
        <v>210</v>
      </c>
      <c r="E3" s="9" t="s">
        <v>69</v>
      </c>
      <c r="F3" s="181" t="s">
        <v>211</v>
      </c>
      <c r="G3" s="74" t="s">
        <v>212</v>
      </c>
      <c r="H3" s="9" t="s">
        <v>69</v>
      </c>
      <c r="I3" s="132" t="s">
        <v>129</v>
      </c>
      <c r="J3" s="188" t="s">
        <v>180</v>
      </c>
      <c r="K3" s="139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133" t="s">
        <v>7</v>
      </c>
      <c r="J4" s="189" t="s">
        <v>7</v>
      </c>
      <c r="K4" s="140" t="s">
        <v>75</v>
      </c>
    </row>
    <row r="5" spans="1:11" ht="16.5">
      <c r="A5" s="21" t="s">
        <v>8</v>
      </c>
      <c r="B5" s="22" t="s">
        <v>9</v>
      </c>
      <c r="C5" s="144">
        <v>3125</v>
      </c>
      <c r="D5" s="194">
        <v>19441</v>
      </c>
      <c r="E5" s="114">
        <f>IF(D5,(C5-D5)/D5,0)</f>
        <v>-0.83925723985391698</v>
      </c>
      <c r="F5" s="144">
        <v>3440749</v>
      </c>
      <c r="G5" s="150">
        <v>6488685</v>
      </c>
      <c r="H5" s="114">
        <f>IF(G5,(F5-G5)/G5,0)</f>
        <v>-0.46973092390831117</v>
      </c>
      <c r="I5" s="168">
        <f>IF(C5,F5/C5,0)</f>
        <v>1101.0396800000001</v>
      </c>
      <c r="J5" s="190">
        <f>IF(D5,G5/D5,0)</f>
        <v>333.76292371791573</v>
      </c>
      <c r="K5" s="116">
        <f>IF(J5,(I5-J5)/J5,0)</f>
        <v>2.2988675546555277</v>
      </c>
    </row>
    <row r="6" spans="1:11" ht="16.5">
      <c r="A6" s="26" t="s">
        <v>10</v>
      </c>
      <c r="B6" s="27" t="s">
        <v>11</v>
      </c>
      <c r="C6" s="144">
        <v>1485</v>
      </c>
      <c r="D6" s="194">
        <v>2858</v>
      </c>
      <c r="E6" s="114">
        <f t="shared" ref="E6:E13" si="0">IF(D6,(C6-D6)/D6,0)</f>
        <v>-0.48040587823652903</v>
      </c>
      <c r="F6" s="144">
        <v>1206365</v>
      </c>
      <c r="G6" s="150">
        <v>1793064</v>
      </c>
      <c r="H6" s="114">
        <f t="shared" ref="H6:H13" si="1">IF(G6,(F6-G6)/G6,0)</f>
        <v>-0.32720471773455939</v>
      </c>
      <c r="I6" s="168">
        <f t="shared" ref="I6:J11" si="2">IF(C6,F6/C6,0)</f>
        <v>812.36700336700335</v>
      </c>
      <c r="J6" s="190">
        <f t="shared" si="2"/>
        <v>627.3841847445766</v>
      </c>
      <c r="K6" s="116">
        <f t="shared" ref="K6:K11" si="3">IF(J6,(I6-J6)/J6,0)</f>
        <v>0.29484775536338675</v>
      </c>
    </row>
    <row r="7" spans="1:11" ht="16.5">
      <c r="A7" s="21" t="s">
        <v>12</v>
      </c>
      <c r="B7" s="28" t="s">
        <v>13</v>
      </c>
      <c r="C7" s="144">
        <v>2382</v>
      </c>
      <c r="D7" s="194">
        <v>31</v>
      </c>
      <c r="E7" s="115">
        <f t="shared" si="0"/>
        <v>75.838709677419359</v>
      </c>
      <c r="F7" s="144">
        <v>294152</v>
      </c>
      <c r="G7" s="150">
        <v>3126</v>
      </c>
      <c r="H7" s="114">
        <f t="shared" si="1"/>
        <v>93.09852847088932</v>
      </c>
      <c r="I7" s="168">
        <f t="shared" si="2"/>
        <v>123.48950461796809</v>
      </c>
      <c r="J7" s="190">
        <f t="shared" si="2"/>
        <v>100.83870967741936</v>
      </c>
      <c r="K7" s="116">
        <f t="shared" si="3"/>
        <v>0.2246240061282824</v>
      </c>
    </row>
    <row r="8" spans="1:11" ht="16.5">
      <c r="A8" s="21" t="s">
        <v>14</v>
      </c>
      <c r="B8" s="28" t="s">
        <v>15</v>
      </c>
      <c r="C8" s="144">
        <v>189</v>
      </c>
      <c r="D8" s="194">
        <v>520</v>
      </c>
      <c r="E8" s="114">
        <f t="shared" si="0"/>
        <v>-0.6365384615384615</v>
      </c>
      <c r="F8" s="144">
        <v>200706</v>
      </c>
      <c r="G8" s="150">
        <v>329822</v>
      </c>
      <c r="H8" s="114">
        <f t="shared" si="1"/>
        <v>-0.39147176355731272</v>
      </c>
      <c r="I8" s="168">
        <f t="shared" si="2"/>
        <v>1061.936507936508</v>
      </c>
      <c r="J8" s="190">
        <f t="shared" si="2"/>
        <v>634.27307692307693</v>
      </c>
      <c r="K8" s="116">
        <f t="shared" si="3"/>
        <v>0.67425758174707606</v>
      </c>
    </row>
    <row r="9" spans="1:11" ht="16.5">
      <c r="A9" s="21" t="s">
        <v>16</v>
      </c>
      <c r="B9" s="28" t="s">
        <v>17</v>
      </c>
      <c r="C9" s="144">
        <v>7235</v>
      </c>
      <c r="D9" s="194">
        <v>21688</v>
      </c>
      <c r="E9" s="115">
        <f t="shared" si="0"/>
        <v>-0.66640538546661754</v>
      </c>
      <c r="F9" s="144">
        <v>6774976</v>
      </c>
      <c r="G9" s="150">
        <v>11428102</v>
      </c>
      <c r="H9" s="114">
        <f t="shared" si="1"/>
        <v>-0.4071652493126155</v>
      </c>
      <c r="I9" s="168">
        <f t="shared" si="2"/>
        <v>936.41686247408427</v>
      </c>
      <c r="J9" s="190">
        <f t="shared" si="2"/>
        <v>526.93203614902245</v>
      </c>
      <c r="K9" s="116">
        <f t="shared" si="3"/>
        <v>0.77711127476268071</v>
      </c>
    </row>
    <row r="10" spans="1:11" ht="16.5">
      <c r="A10" s="21" t="s">
        <v>18</v>
      </c>
      <c r="B10" s="28" t="s">
        <v>19</v>
      </c>
      <c r="C10" s="144">
        <v>57294</v>
      </c>
      <c r="D10" s="194">
        <v>45021</v>
      </c>
      <c r="E10" s="115">
        <f t="shared" si="0"/>
        <v>0.27260611714533217</v>
      </c>
      <c r="F10" s="144">
        <v>86760434</v>
      </c>
      <c r="G10" s="150">
        <v>66641615</v>
      </c>
      <c r="H10" s="114">
        <f t="shared" si="1"/>
        <v>0.30189572986789109</v>
      </c>
      <c r="I10" s="168">
        <f t="shared" si="2"/>
        <v>1514.302265507732</v>
      </c>
      <c r="J10" s="190">
        <f t="shared" si="2"/>
        <v>1480.2340019102196</v>
      </c>
      <c r="K10" s="116">
        <f t="shared" si="3"/>
        <v>2.3015458065108532E-2</v>
      </c>
    </row>
    <row r="11" spans="1:11" ht="17.25" thickBot="1">
      <c r="A11" s="30" t="s">
        <v>20</v>
      </c>
      <c r="B11" s="70" t="s">
        <v>21</v>
      </c>
      <c r="C11" s="99">
        <f>SUM(C5:C10)</f>
        <v>71710</v>
      </c>
      <c r="D11" s="112">
        <v>89559</v>
      </c>
      <c r="E11" s="111">
        <f t="shared" si="0"/>
        <v>-0.19929878627496958</v>
      </c>
      <c r="F11" s="99">
        <f>SUM(F5:F10)</f>
        <v>98677382</v>
      </c>
      <c r="G11" s="112">
        <v>86684414</v>
      </c>
      <c r="H11" s="111">
        <f t="shared" si="1"/>
        <v>0.13835206868907252</v>
      </c>
      <c r="I11" s="171">
        <f t="shared" si="2"/>
        <v>1376.0616650397435</v>
      </c>
      <c r="J11" s="191">
        <f t="shared" si="2"/>
        <v>967.90287966591859</v>
      </c>
      <c r="K11" s="111">
        <f t="shared" si="3"/>
        <v>0.42169394672604449</v>
      </c>
    </row>
    <row r="12" spans="1:11" ht="11.25" customHeight="1" thickTop="1">
      <c r="A12" s="33"/>
      <c r="B12" s="34"/>
      <c r="C12" s="148"/>
      <c r="D12" s="161"/>
      <c r="E12" s="160"/>
      <c r="F12" s="148"/>
      <c r="G12" s="162"/>
      <c r="H12" s="160"/>
      <c r="I12" s="172"/>
      <c r="J12" s="192"/>
      <c r="K12" s="163"/>
    </row>
    <row r="13" spans="1:11" ht="16.5">
      <c r="A13" s="21" t="s">
        <v>22</v>
      </c>
      <c r="B13" s="22" t="s">
        <v>23</v>
      </c>
      <c r="C13" s="158">
        <v>27</v>
      </c>
      <c r="D13" s="195">
        <v>44</v>
      </c>
      <c r="E13" s="114">
        <f t="shared" si="0"/>
        <v>-0.38636363636363635</v>
      </c>
      <c r="F13" s="158">
        <v>22111</v>
      </c>
      <c r="G13" s="165">
        <v>25799</v>
      </c>
      <c r="H13" s="114">
        <f t="shared" si="1"/>
        <v>-0.14295127718128608</v>
      </c>
      <c r="I13" s="168">
        <f t="shared" ref="I13:J13" si="4">IF(C13,F13/C13,0)</f>
        <v>818.92592592592598</v>
      </c>
      <c r="J13" s="190">
        <f t="shared" si="4"/>
        <v>586.34090909090912</v>
      </c>
      <c r="K13" s="116">
        <f t="shared" ref="K13" si="5">IF(J13,(I13-J13)/J13,0)</f>
        <v>0.39667199274160786</v>
      </c>
    </row>
    <row r="14" spans="1:11" ht="17.25" thickBot="1">
      <c r="A14" s="30" t="s">
        <v>24</v>
      </c>
      <c r="B14" s="36" t="s">
        <v>76</v>
      </c>
      <c r="C14" s="99">
        <f>SUM(C11:C13)</f>
        <v>71737</v>
      </c>
      <c r="D14" s="112">
        <v>89603</v>
      </c>
      <c r="E14" s="117">
        <f>(C14-D14)/D14</f>
        <v>-0.19939064540249768</v>
      </c>
      <c r="F14" s="99">
        <f>SUM(F11:F13)</f>
        <v>98699493</v>
      </c>
      <c r="G14" s="112">
        <v>86710213</v>
      </c>
      <c r="H14" s="118">
        <f>(F14-G14)/G14</f>
        <v>0.13826837214665821</v>
      </c>
      <c r="I14" s="101">
        <f>F14/C14</f>
        <v>1375.8519731798096</v>
      </c>
      <c r="J14" s="193">
        <f>G14/D14</f>
        <v>967.71551175741888</v>
      </c>
      <c r="K14" s="111">
        <f>(I14-J14)/J14</f>
        <v>0.42175252588562406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206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208</v>
      </c>
      <c r="D18" s="186" t="s">
        <v>210</v>
      </c>
      <c r="E18" s="9" t="s">
        <v>69</v>
      </c>
      <c r="F18" s="180" t="s">
        <v>211</v>
      </c>
      <c r="G18" s="74" t="s">
        <v>212</v>
      </c>
      <c r="H18" s="9" t="s">
        <v>69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78</v>
      </c>
      <c r="I19" s="45"/>
      <c r="J19" s="44"/>
    </row>
    <row r="20" spans="1:10" ht="16.5">
      <c r="A20" s="46" t="s">
        <v>28</v>
      </c>
      <c r="B20" s="22" t="s">
        <v>29</v>
      </c>
      <c r="C20" s="196">
        <v>2780</v>
      </c>
      <c r="D20" s="197">
        <v>3077</v>
      </c>
      <c r="E20" s="116">
        <f t="shared" ref="E20:E41" si="6">IF(D20,(C20-D20)/D20,0)</f>
        <v>-9.6522586935326615E-2</v>
      </c>
      <c r="F20" s="144">
        <v>242170</v>
      </c>
      <c r="G20" s="150">
        <v>351380</v>
      </c>
      <c r="H20" s="116">
        <f t="shared" ref="H20:H24" si="7">IF(G20,(F20-G20)/G20,0)</f>
        <v>-0.3108031191302863</v>
      </c>
      <c r="I20" s="4"/>
      <c r="J20" s="4"/>
    </row>
    <row r="21" spans="1:10" ht="16.5">
      <c r="A21" s="46" t="s">
        <v>30</v>
      </c>
      <c r="B21" s="22" t="s">
        <v>31</v>
      </c>
      <c r="C21" s="196">
        <v>88</v>
      </c>
      <c r="D21" s="198">
        <v>936</v>
      </c>
      <c r="E21" s="114">
        <f t="shared" si="6"/>
        <v>-0.90598290598290598</v>
      </c>
      <c r="F21" s="144">
        <v>12473</v>
      </c>
      <c r="G21" s="150">
        <v>138831</v>
      </c>
      <c r="H21" s="116">
        <f t="shared" si="7"/>
        <v>-0.9101569534181847</v>
      </c>
      <c r="I21" s="4"/>
      <c r="J21" s="4"/>
    </row>
    <row r="22" spans="1:10" ht="16.5">
      <c r="A22" s="46" t="s">
        <v>32</v>
      </c>
      <c r="B22" s="22" t="s">
        <v>33</v>
      </c>
      <c r="C22" s="144">
        <v>613658</v>
      </c>
      <c r="D22" s="199">
        <v>659979</v>
      </c>
      <c r="E22" s="114">
        <f t="shared" si="6"/>
        <v>-7.0185566510449576E-2</v>
      </c>
      <c r="F22" s="144">
        <v>35279763</v>
      </c>
      <c r="G22" s="150">
        <v>30796743</v>
      </c>
      <c r="H22" s="116">
        <f t="shared" si="7"/>
        <v>0.14556799074499535</v>
      </c>
      <c r="I22" s="4"/>
      <c r="J22" s="4"/>
    </row>
    <row r="23" spans="1:10" ht="16.5">
      <c r="A23" s="46" t="s">
        <v>34</v>
      </c>
      <c r="B23" s="22" t="s">
        <v>35</v>
      </c>
      <c r="C23" s="144">
        <v>104578</v>
      </c>
      <c r="D23" s="199">
        <v>56991</v>
      </c>
      <c r="E23" s="116">
        <f t="shared" si="6"/>
        <v>0.83499148988436767</v>
      </c>
      <c r="F23" s="144">
        <v>2547093</v>
      </c>
      <c r="G23" s="150">
        <v>1065627</v>
      </c>
      <c r="H23" s="116">
        <f t="shared" si="7"/>
        <v>1.3902294142321845</v>
      </c>
      <c r="I23" s="4"/>
      <c r="J23" s="4"/>
    </row>
    <row r="24" spans="1:10" ht="16.5">
      <c r="A24" s="46" t="s">
        <v>36</v>
      </c>
      <c r="B24" s="22" t="s">
        <v>37</v>
      </c>
      <c r="C24" s="144">
        <v>163952</v>
      </c>
      <c r="D24" s="199">
        <v>57525</v>
      </c>
      <c r="E24" s="116">
        <f t="shared" si="6"/>
        <v>1.8500999565406344</v>
      </c>
      <c r="F24" s="144">
        <v>4868184</v>
      </c>
      <c r="G24" s="150">
        <v>1724756</v>
      </c>
      <c r="H24" s="116">
        <f t="shared" si="7"/>
        <v>1.8225348976898761</v>
      </c>
      <c r="I24" s="4"/>
      <c r="J24" s="4"/>
    </row>
    <row r="25" spans="1:10" ht="16.5">
      <c r="A25" s="46" t="s">
        <v>38</v>
      </c>
      <c r="B25" s="22" t="s">
        <v>39</v>
      </c>
      <c r="C25" s="144">
        <v>50956</v>
      </c>
      <c r="D25" s="199">
        <v>24709</v>
      </c>
      <c r="E25" s="114">
        <f t="shared" si="6"/>
        <v>1.0622445262859688</v>
      </c>
      <c r="F25" s="144">
        <v>7011856</v>
      </c>
      <c r="G25" s="150">
        <v>2719377</v>
      </c>
      <c r="H25" s="116">
        <f>IF(G25,(F25-G25)/G25,0)</f>
        <v>1.5784788207004765</v>
      </c>
      <c r="I25" s="4"/>
      <c r="J25" s="4"/>
    </row>
    <row r="26" spans="1:10" ht="16.5">
      <c r="A26" s="46" t="s">
        <v>40</v>
      </c>
      <c r="B26" s="22" t="s">
        <v>41</v>
      </c>
      <c r="C26" s="144">
        <v>32312</v>
      </c>
      <c r="D26" s="199">
        <v>23980</v>
      </c>
      <c r="E26" s="114">
        <f t="shared" si="6"/>
        <v>0.34745621351125938</v>
      </c>
      <c r="F26" s="144">
        <v>6099387</v>
      </c>
      <c r="G26" s="150">
        <v>2130952</v>
      </c>
      <c r="H26" s="116">
        <f t="shared" ref="H26:H41" si="8">IF(G26,(F26-G26)/G26,0)</f>
        <v>1.8622826792907583</v>
      </c>
      <c r="I26" s="4"/>
      <c r="J26" s="4"/>
    </row>
    <row r="27" spans="1:10" ht="16.5">
      <c r="A27" s="46">
        <v>87149320103</v>
      </c>
      <c r="B27" s="22" t="s">
        <v>99</v>
      </c>
      <c r="C27" s="144">
        <v>917</v>
      </c>
      <c r="D27" s="199">
        <v>4493</v>
      </c>
      <c r="E27" s="114">
        <f>IF(D27,(C27-D27)/D27,0)</f>
        <v>-0.79590474070776762</v>
      </c>
      <c r="F27" s="144">
        <v>30165</v>
      </c>
      <c r="G27" s="150">
        <v>237234</v>
      </c>
      <c r="H27" s="116">
        <f t="shared" si="8"/>
        <v>-0.87284706239409193</v>
      </c>
      <c r="I27" s="4"/>
      <c r="J27" s="4"/>
    </row>
    <row r="28" spans="1:10" ht="16.5">
      <c r="A28" s="46" t="s">
        <v>42</v>
      </c>
      <c r="B28" s="22" t="s">
        <v>43</v>
      </c>
      <c r="C28" s="144">
        <v>105</v>
      </c>
      <c r="D28" s="199">
        <v>1127</v>
      </c>
      <c r="E28" s="114">
        <f t="shared" si="6"/>
        <v>-0.90683229813664601</v>
      </c>
      <c r="F28" s="144">
        <v>12264</v>
      </c>
      <c r="G28" s="150">
        <v>25392</v>
      </c>
      <c r="H28" s="116">
        <f t="shared" si="8"/>
        <v>-0.51701323251417775</v>
      </c>
      <c r="I28" s="4"/>
      <c r="J28" s="4"/>
    </row>
    <row r="29" spans="1:10" ht="16.5">
      <c r="A29" s="46" t="s">
        <v>44</v>
      </c>
      <c r="B29" s="22" t="s">
        <v>45</v>
      </c>
      <c r="C29" s="144">
        <v>654646</v>
      </c>
      <c r="D29" s="199">
        <v>384690</v>
      </c>
      <c r="E29" s="116">
        <f t="shared" si="6"/>
        <v>0.70174946060464272</v>
      </c>
      <c r="F29" s="144">
        <v>23537497</v>
      </c>
      <c r="G29" s="150">
        <v>18301103</v>
      </c>
      <c r="H29" s="116">
        <f t="shared" si="8"/>
        <v>0.28612450298760683</v>
      </c>
      <c r="I29" s="4"/>
      <c r="J29" s="4"/>
    </row>
    <row r="30" spans="1:10" ht="16.5">
      <c r="A30" s="46" t="s">
        <v>46</v>
      </c>
      <c r="B30" s="22" t="s">
        <v>47</v>
      </c>
      <c r="C30" s="144">
        <v>34336</v>
      </c>
      <c r="D30" s="199">
        <v>21881</v>
      </c>
      <c r="E30" s="116">
        <f t="shared" si="6"/>
        <v>0.56921530094602624</v>
      </c>
      <c r="F30" s="144">
        <v>1495952</v>
      </c>
      <c r="G30" s="150">
        <v>989940</v>
      </c>
      <c r="H30" s="116">
        <f t="shared" si="8"/>
        <v>0.51115421136634542</v>
      </c>
      <c r="I30" s="4"/>
      <c r="J30" s="4"/>
    </row>
    <row r="31" spans="1:10" ht="16.5">
      <c r="A31" s="46" t="s">
        <v>48</v>
      </c>
      <c r="B31" s="22" t="s">
        <v>49</v>
      </c>
      <c r="C31" s="144">
        <v>119155</v>
      </c>
      <c r="D31" s="199">
        <v>66049</v>
      </c>
      <c r="E31" s="116">
        <f t="shared" si="6"/>
        <v>0.80403942527517447</v>
      </c>
      <c r="F31" s="144">
        <v>2089772</v>
      </c>
      <c r="G31" s="150">
        <v>1269315</v>
      </c>
      <c r="H31" s="116">
        <f t="shared" si="8"/>
        <v>0.64637777068733926</v>
      </c>
      <c r="I31" s="4"/>
      <c r="J31" s="4"/>
    </row>
    <row r="32" spans="1:10" ht="16.5">
      <c r="A32" s="46" t="s">
        <v>50</v>
      </c>
      <c r="B32" s="22" t="s">
        <v>51</v>
      </c>
      <c r="C32" s="144">
        <v>127230</v>
      </c>
      <c r="D32" s="199">
        <v>157274</v>
      </c>
      <c r="E32" s="114">
        <f t="shared" si="6"/>
        <v>-0.19102966796800488</v>
      </c>
      <c r="F32" s="144">
        <v>6625770</v>
      </c>
      <c r="G32" s="150">
        <v>7320314</v>
      </c>
      <c r="H32" s="116">
        <f t="shared" si="8"/>
        <v>-9.4878990163536694E-2</v>
      </c>
      <c r="I32" s="4"/>
      <c r="J32" s="4"/>
    </row>
    <row r="33" spans="1:10" ht="16.5">
      <c r="A33" s="46" t="s">
        <v>52</v>
      </c>
      <c r="B33" s="22" t="s">
        <v>53</v>
      </c>
      <c r="C33" s="144">
        <v>20752</v>
      </c>
      <c r="D33" s="199">
        <v>57441</v>
      </c>
      <c r="E33" s="114">
        <f t="shared" si="6"/>
        <v>-0.63872495256001816</v>
      </c>
      <c r="F33" s="144">
        <v>849066</v>
      </c>
      <c r="G33" s="150">
        <v>1484791</v>
      </c>
      <c r="H33" s="116">
        <f t="shared" si="8"/>
        <v>-0.42815790235797496</v>
      </c>
      <c r="I33" s="4"/>
      <c r="J33" s="4"/>
    </row>
    <row r="34" spans="1:10" ht="16.5">
      <c r="A34" s="46" t="s">
        <v>54</v>
      </c>
      <c r="B34" s="22" t="s">
        <v>55</v>
      </c>
      <c r="C34" s="144">
        <v>97450</v>
      </c>
      <c r="D34" s="199">
        <v>113532</v>
      </c>
      <c r="E34" s="114">
        <f t="shared" si="6"/>
        <v>-0.14165169291477292</v>
      </c>
      <c r="F34" s="144">
        <v>9824192</v>
      </c>
      <c r="G34" s="150">
        <v>11508348</v>
      </c>
      <c r="H34" s="116">
        <f t="shared" si="8"/>
        <v>-0.1463421161751452</v>
      </c>
      <c r="I34" s="4"/>
      <c r="J34" s="4"/>
    </row>
    <row r="35" spans="1:10" ht="16.5">
      <c r="A35" s="46">
        <v>87149320906</v>
      </c>
      <c r="B35" s="22" t="s">
        <v>98</v>
      </c>
      <c r="C35" s="144">
        <v>169900</v>
      </c>
      <c r="D35" s="199">
        <v>189044</v>
      </c>
      <c r="E35" s="114">
        <f t="shared" si="6"/>
        <v>-0.10126742980470155</v>
      </c>
      <c r="F35" s="144">
        <v>4869538</v>
      </c>
      <c r="G35" s="150">
        <v>6516360</v>
      </c>
      <c r="H35" s="116">
        <f t="shared" si="8"/>
        <v>-0.25272115107207094</v>
      </c>
      <c r="I35" s="4"/>
      <c r="J35" s="4"/>
    </row>
    <row r="36" spans="1:10" ht="16.5">
      <c r="A36" s="46" t="s">
        <v>56</v>
      </c>
      <c r="B36" s="22" t="s">
        <v>57</v>
      </c>
      <c r="C36" s="144">
        <v>3722</v>
      </c>
      <c r="D36" s="199">
        <v>8922</v>
      </c>
      <c r="E36" s="114">
        <f t="shared" si="6"/>
        <v>-0.58282896211611745</v>
      </c>
      <c r="F36" s="144">
        <v>132742</v>
      </c>
      <c r="G36" s="150">
        <v>239991</v>
      </c>
      <c r="H36" s="116">
        <f t="shared" si="8"/>
        <v>-0.446887591618019</v>
      </c>
      <c r="I36" s="4"/>
      <c r="J36" s="4"/>
    </row>
    <row r="37" spans="1:10" ht="16.5">
      <c r="A37" s="46" t="s">
        <v>58</v>
      </c>
      <c r="B37" s="22" t="s">
        <v>59</v>
      </c>
      <c r="C37" s="144">
        <v>32900</v>
      </c>
      <c r="D37" s="199">
        <v>16847</v>
      </c>
      <c r="E37" s="116">
        <f t="shared" si="6"/>
        <v>0.95286994717160323</v>
      </c>
      <c r="F37" s="144">
        <v>1300122</v>
      </c>
      <c r="G37" s="150">
        <v>749480</v>
      </c>
      <c r="H37" s="116">
        <f t="shared" si="8"/>
        <v>0.73469872444895123</v>
      </c>
      <c r="I37" s="4"/>
      <c r="J37" s="4"/>
    </row>
    <row r="38" spans="1:10" ht="16.5">
      <c r="A38" s="46" t="s">
        <v>60</v>
      </c>
      <c r="B38" s="22" t="s">
        <v>61</v>
      </c>
      <c r="C38" s="144">
        <v>35122</v>
      </c>
      <c r="D38" s="199">
        <v>34109</v>
      </c>
      <c r="E38" s="114">
        <f t="shared" si="6"/>
        <v>2.9698906446978802E-2</v>
      </c>
      <c r="F38" s="144">
        <v>1017959</v>
      </c>
      <c r="G38" s="150">
        <v>1382387</v>
      </c>
      <c r="H38" s="116">
        <f t="shared" si="8"/>
        <v>-0.26362227075341421</v>
      </c>
      <c r="I38" s="4"/>
      <c r="J38" s="4"/>
    </row>
    <row r="39" spans="1:10" ht="16.5">
      <c r="A39" s="46" t="s">
        <v>62</v>
      </c>
      <c r="B39" s="22" t="s">
        <v>63</v>
      </c>
      <c r="C39" s="144">
        <v>89190</v>
      </c>
      <c r="D39" s="199">
        <v>67269</v>
      </c>
      <c r="E39" s="116">
        <f t="shared" si="6"/>
        <v>0.32587075770414309</v>
      </c>
      <c r="F39" s="144">
        <v>3585891</v>
      </c>
      <c r="G39" s="150">
        <v>2480120</v>
      </c>
      <c r="H39" s="116">
        <f t="shared" si="8"/>
        <v>0.44585382965340387</v>
      </c>
      <c r="I39" s="4"/>
      <c r="J39" s="4"/>
    </row>
    <row r="40" spans="1:10" ht="16.5">
      <c r="A40" s="46" t="s">
        <v>64</v>
      </c>
      <c r="B40" s="22" t="s">
        <v>65</v>
      </c>
      <c r="C40" s="144">
        <v>430539</v>
      </c>
      <c r="D40" s="199">
        <v>316193</v>
      </c>
      <c r="E40" s="114">
        <f t="shared" si="6"/>
        <v>0.36163355925020479</v>
      </c>
      <c r="F40" s="144">
        <v>8413399</v>
      </c>
      <c r="G40" s="150">
        <v>6038862</v>
      </c>
      <c r="H40" s="116">
        <f t="shared" si="8"/>
        <v>0.39320934970860405</v>
      </c>
      <c r="I40" s="4"/>
      <c r="J40" s="4"/>
    </row>
    <row r="41" spans="1:10" ht="16.5">
      <c r="A41" s="46" t="s">
        <v>66</v>
      </c>
      <c r="B41" s="22" t="s">
        <v>67</v>
      </c>
      <c r="C41" s="144">
        <v>12342</v>
      </c>
      <c r="D41" s="199">
        <v>8771</v>
      </c>
      <c r="E41" s="114">
        <f t="shared" si="6"/>
        <v>0.40713715653859311</v>
      </c>
      <c r="F41" s="144">
        <v>106645</v>
      </c>
      <c r="G41" s="150">
        <v>101171</v>
      </c>
      <c r="H41" s="116">
        <f t="shared" si="8"/>
        <v>5.4106413893309349E-2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2796630</v>
      </c>
      <c r="D42" s="173">
        <f>SUM(D20:D41)</f>
        <v>2274839</v>
      </c>
      <c r="E42" s="111">
        <f t="shared" ref="E42" si="9">(C42-D42)/D42</f>
        <v>0.2293749140049032</v>
      </c>
      <c r="F42" s="120">
        <f>SUM(F20:F41)</f>
        <v>119951900</v>
      </c>
      <c r="G42" s="173">
        <f>SUM(G20:G41)</f>
        <v>97572474</v>
      </c>
      <c r="H42" s="118">
        <f t="shared" ref="H42" si="10">(F42-G42)/G42</f>
        <v>0.22936208422879592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H5:H14">
    <cfRule type="cellIs" dxfId="157" priority="1" operator="greaterThanOrEqual">
      <formula>0</formula>
    </cfRule>
    <cfRule type="cellIs" dxfId="156" priority="2" operator="lessThan">
      <formula>0</formula>
    </cfRule>
  </conditionalFormatting>
  <conditionalFormatting sqref="H20:H42">
    <cfRule type="cellIs" dxfId="155" priority="3" operator="greaterThanOrEqual">
      <formula>0</formula>
    </cfRule>
    <cfRule type="cellIs" dxfId="154" priority="4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8C80-0620-4029-A62B-AAE36D4AD865}">
  <sheetPr>
    <tabColor rgb="FF00B050"/>
  </sheetPr>
  <dimension ref="A1:K46"/>
  <sheetViews>
    <sheetView zoomScale="90" zoomScaleNormal="9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20" style="4" customWidth="1"/>
    <col min="4" max="4" width="19.125" style="4" customWidth="1"/>
    <col min="5" max="5" width="12.125" style="4" customWidth="1"/>
    <col min="6" max="6" width="19.875" style="4" customWidth="1"/>
    <col min="7" max="7" width="20.87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207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181" t="s">
        <v>208</v>
      </c>
      <c r="D3" s="186" t="s">
        <v>210</v>
      </c>
      <c r="E3" s="9" t="s">
        <v>79</v>
      </c>
      <c r="F3" s="180" t="s">
        <v>211</v>
      </c>
      <c r="G3" s="74" t="s">
        <v>212</v>
      </c>
      <c r="H3" s="9" t="s">
        <v>79</v>
      </c>
      <c r="I3" s="56" t="s">
        <v>134</v>
      </c>
      <c r="J3" s="56" t="s">
        <v>85</v>
      </c>
      <c r="K3" s="64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144">
        <v>33748</v>
      </c>
      <c r="D5" s="194">
        <v>28158</v>
      </c>
      <c r="E5" s="115">
        <f>IF(D5,(C5-D5)/D5,0)</f>
        <v>0.19852262234533702</v>
      </c>
      <c r="F5" s="144">
        <v>2059909</v>
      </c>
      <c r="G5" s="150">
        <v>1787323</v>
      </c>
      <c r="H5" s="114">
        <f t="shared" ref="H5:H11" si="0">(F5-G5)/G5</f>
        <v>0.15251076610103489</v>
      </c>
      <c r="I5" s="168">
        <f t="shared" ref="I5:J11" si="1">F5/C5</f>
        <v>61.037957804906959</v>
      </c>
      <c r="J5" s="168">
        <f t="shared" si="1"/>
        <v>63.474785140990129</v>
      </c>
      <c r="K5" s="125">
        <f t="shared" ref="K5:K11" si="2">(I5-J5)/J5</f>
        <v>-3.8390477898751309E-2</v>
      </c>
    </row>
    <row r="6" spans="1:11" ht="16.5">
      <c r="A6" s="26" t="s">
        <v>10</v>
      </c>
      <c r="B6" s="27" t="s">
        <v>11</v>
      </c>
      <c r="C6" s="144">
        <v>14572</v>
      </c>
      <c r="D6" s="194">
        <v>16885</v>
      </c>
      <c r="E6" s="114">
        <f t="shared" ref="E6:E11" si="3">IF(D6,(C6-D6)/D6,0)</f>
        <v>-0.13698549007995262</v>
      </c>
      <c r="F6" s="144">
        <v>1416699</v>
      </c>
      <c r="G6" s="150">
        <v>1696964</v>
      </c>
      <c r="H6" s="114">
        <f t="shared" si="0"/>
        <v>-0.16515671516897235</v>
      </c>
      <c r="I6" s="168">
        <f t="shared" si="1"/>
        <v>97.220628602799891</v>
      </c>
      <c r="J6" s="168">
        <f t="shared" si="1"/>
        <v>100.50127331951437</v>
      </c>
      <c r="K6" s="125">
        <f t="shared" si="2"/>
        <v>-3.2642817432617273E-2</v>
      </c>
    </row>
    <row r="7" spans="1:11" ht="16.5">
      <c r="A7" s="21" t="s">
        <v>12</v>
      </c>
      <c r="B7" s="28" t="s">
        <v>13</v>
      </c>
      <c r="C7" s="144">
        <v>21789</v>
      </c>
      <c r="D7" s="194">
        <v>23873</v>
      </c>
      <c r="E7" s="115">
        <f t="shared" si="3"/>
        <v>-8.7295270808025807E-2</v>
      </c>
      <c r="F7" s="144">
        <v>1308234</v>
      </c>
      <c r="G7" s="150">
        <v>1310889</v>
      </c>
      <c r="H7" s="114">
        <f t="shared" si="0"/>
        <v>-2.0253431068534408E-3</v>
      </c>
      <c r="I7" s="168">
        <f t="shared" si="1"/>
        <v>60.041029877461106</v>
      </c>
      <c r="J7" s="168">
        <f t="shared" si="1"/>
        <v>54.910945419511584</v>
      </c>
      <c r="K7" s="125">
        <f t="shared" si="2"/>
        <v>9.3425535086974515E-2</v>
      </c>
    </row>
    <row r="8" spans="1:11" ht="16.5">
      <c r="A8" s="21" t="s">
        <v>14</v>
      </c>
      <c r="B8" s="28" t="s">
        <v>15</v>
      </c>
      <c r="C8" s="144">
        <v>37432</v>
      </c>
      <c r="D8" s="194">
        <v>34705</v>
      </c>
      <c r="E8" s="116">
        <f t="shared" si="3"/>
        <v>7.8576573980694425E-2</v>
      </c>
      <c r="F8" s="144">
        <v>3896803</v>
      </c>
      <c r="G8" s="150">
        <v>4011255</v>
      </c>
      <c r="H8" s="114">
        <f t="shared" si="0"/>
        <v>-2.8532716070157595E-2</v>
      </c>
      <c r="I8" s="168">
        <f t="shared" si="1"/>
        <v>104.10352105150673</v>
      </c>
      <c r="J8" s="168">
        <f t="shared" si="1"/>
        <v>115.58147241031551</v>
      </c>
      <c r="K8" s="125">
        <f t="shared" si="2"/>
        <v>-9.9306152789453359E-2</v>
      </c>
    </row>
    <row r="9" spans="1:11" ht="16.5">
      <c r="A9" s="21" t="s">
        <v>16</v>
      </c>
      <c r="B9" s="28" t="s">
        <v>17</v>
      </c>
      <c r="C9" s="144">
        <v>11675</v>
      </c>
      <c r="D9" s="194">
        <v>10700</v>
      </c>
      <c r="E9" s="116">
        <f t="shared" si="3"/>
        <v>9.11214953271028E-2</v>
      </c>
      <c r="F9" s="144">
        <v>1535407</v>
      </c>
      <c r="G9" s="150">
        <v>1157506</v>
      </c>
      <c r="H9" s="116">
        <f t="shared" si="0"/>
        <v>0.32647865324240222</v>
      </c>
      <c r="I9" s="168">
        <f t="shared" si="1"/>
        <v>131.51237687366168</v>
      </c>
      <c r="J9" s="168">
        <f t="shared" si="1"/>
        <v>108.1781308411215</v>
      </c>
      <c r="K9" s="125">
        <f t="shared" si="2"/>
        <v>0.21570206335706243</v>
      </c>
    </row>
    <row r="10" spans="1:11" ht="16.5">
      <c r="A10" s="21" t="s">
        <v>18</v>
      </c>
      <c r="B10" s="28" t="s">
        <v>19</v>
      </c>
      <c r="C10" s="144">
        <v>18454</v>
      </c>
      <c r="D10" s="194">
        <v>11513</v>
      </c>
      <c r="E10" s="116">
        <f t="shared" si="3"/>
        <v>0.60288369669069752</v>
      </c>
      <c r="F10" s="144">
        <v>6828475</v>
      </c>
      <c r="G10" s="150">
        <v>2142850</v>
      </c>
      <c r="H10" s="124">
        <f t="shared" si="0"/>
        <v>2.1866322887742959</v>
      </c>
      <c r="I10" s="169">
        <f t="shared" si="1"/>
        <v>370.02682345290992</v>
      </c>
      <c r="J10" s="169">
        <f t="shared" si="1"/>
        <v>186.12438113436986</v>
      </c>
      <c r="K10" s="126">
        <f t="shared" si="2"/>
        <v>0.98806207546648228</v>
      </c>
    </row>
    <row r="11" spans="1:11" ht="17.25" thickBot="1">
      <c r="A11" s="48" t="s">
        <v>20</v>
      </c>
      <c r="B11" s="70" t="s">
        <v>21</v>
      </c>
      <c r="C11" s="99">
        <f>SUM(C5:C10)</f>
        <v>137670</v>
      </c>
      <c r="D11" s="112">
        <f>SUM(D5:D10)</f>
        <v>125834</v>
      </c>
      <c r="E11" s="142">
        <f t="shared" si="3"/>
        <v>9.4060428818920169E-2</v>
      </c>
      <c r="F11" s="99">
        <f>SUM(F5:F10)</f>
        <v>17045527</v>
      </c>
      <c r="G11" s="112">
        <f>SUM(G5:G10)</f>
        <v>12106787</v>
      </c>
      <c r="H11" s="122">
        <f t="shared" si="0"/>
        <v>0.40793151808155209</v>
      </c>
      <c r="I11" s="101">
        <f t="shared" si="1"/>
        <v>123.81438948209487</v>
      </c>
      <c r="J11" s="101">
        <f t="shared" si="1"/>
        <v>96.212367086796888</v>
      </c>
      <c r="K11" s="123">
        <f t="shared" si="2"/>
        <v>0.28688642875189974</v>
      </c>
    </row>
    <row r="12" spans="1:11" ht="11.25" customHeight="1" thickTop="1">
      <c r="A12" s="33"/>
      <c r="B12" s="34"/>
      <c r="C12" s="148"/>
      <c r="D12" s="161"/>
      <c r="E12" s="166"/>
      <c r="F12" s="148"/>
      <c r="G12" s="162"/>
      <c r="H12" s="166"/>
      <c r="I12" s="170"/>
      <c r="J12" s="170"/>
      <c r="K12" s="167"/>
    </row>
    <row r="13" spans="1:11" ht="16.5">
      <c r="A13" s="21" t="s">
        <v>22</v>
      </c>
      <c r="B13" s="22" t="s">
        <v>23</v>
      </c>
      <c r="C13" s="144">
        <v>2600</v>
      </c>
      <c r="D13" s="195">
        <v>1214</v>
      </c>
      <c r="E13" s="128">
        <f>(C13-D13)/D13</f>
        <v>1.1416803953871499</v>
      </c>
      <c r="F13" s="158">
        <v>144929</v>
      </c>
      <c r="G13" s="165">
        <v>57350</v>
      </c>
      <c r="H13" s="129">
        <f>(F13-G13)/G13</f>
        <v>1.5270967741935484</v>
      </c>
      <c r="I13" s="169">
        <f>F13/C13</f>
        <v>55.741923076923079</v>
      </c>
      <c r="J13" s="169">
        <f>G13/D13</f>
        <v>47.240527182866558</v>
      </c>
      <c r="K13" s="125">
        <f>(I13-J13)/J13</f>
        <v>0.17995980148883378</v>
      </c>
    </row>
    <row r="14" spans="1:11" ht="17.25" thickBot="1">
      <c r="A14" s="48" t="s">
        <v>24</v>
      </c>
      <c r="B14" s="73" t="s">
        <v>76</v>
      </c>
      <c r="C14" s="99">
        <f>SUM(C11:C13)</f>
        <v>140270</v>
      </c>
      <c r="D14" s="112">
        <f>D11+D13</f>
        <v>127048</v>
      </c>
      <c r="E14" s="127">
        <f>(C14-D14)/D14</f>
        <v>0.10407090233612493</v>
      </c>
      <c r="F14" s="99">
        <f>SUM(F11:F13)</f>
        <v>17190456</v>
      </c>
      <c r="G14" s="112">
        <f>G11+G13</f>
        <v>12164137</v>
      </c>
      <c r="H14" s="117">
        <f>(F14-G14)/G14</f>
        <v>0.41320802289550013</v>
      </c>
      <c r="I14" s="101">
        <f>F14/C14</f>
        <v>122.55261994724459</v>
      </c>
      <c r="J14" s="101">
        <f>G14/D14</f>
        <v>95.744419432025694</v>
      </c>
      <c r="K14" s="123">
        <f>(I14-J14)/J14</f>
        <v>0.279997525435428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9.5" customHeight="1">
      <c r="A16" s="201" t="s">
        <v>213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208</v>
      </c>
      <c r="D18" s="186" t="s">
        <v>210</v>
      </c>
      <c r="E18" s="9" t="s">
        <v>79</v>
      </c>
      <c r="F18" s="180" t="s">
        <v>211</v>
      </c>
      <c r="G18" s="74" t="s">
        <v>212</v>
      </c>
      <c r="H18" s="9" t="s">
        <v>79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23203</v>
      </c>
      <c r="D20" s="76">
        <v>17739</v>
      </c>
      <c r="E20" s="116">
        <f t="shared" ref="E20:E41" si="4">IF(D20,(C20-D20)/D20,0)</f>
        <v>0.30802187270984838</v>
      </c>
      <c r="F20" s="23">
        <v>1119584</v>
      </c>
      <c r="G20" s="76">
        <v>995522</v>
      </c>
      <c r="H20" s="116">
        <f t="shared" ref="H20:H24" si="5">IF(G20,(F20-G20)/G20,0)</f>
        <v>0.12462004857753017</v>
      </c>
      <c r="I20" s="4"/>
      <c r="J20" s="4"/>
    </row>
    <row r="21" spans="1:10">
      <c r="A21" s="46" t="s">
        <v>30</v>
      </c>
      <c r="B21" s="22" t="s">
        <v>31</v>
      </c>
      <c r="C21" s="23">
        <v>14942</v>
      </c>
      <c r="D21" s="76">
        <v>13132</v>
      </c>
      <c r="E21" s="114">
        <f t="shared" si="4"/>
        <v>0.13783125190374657</v>
      </c>
      <c r="F21" s="23">
        <v>837066</v>
      </c>
      <c r="G21" s="76">
        <v>865646</v>
      </c>
      <c r="H21" s="116">
        <f t="shared" si="5"/>
        <v>-3.3015805537136428E-2</v>
      </c>
      <c r="I21" s="4"/>
      <c r="J21" s="4"/>
    </row>
    <row r="22" spans="1:10">
      <c r="A22" s="46" t="s">
        <v>32</v>
      </c>
      <c r="B22" s="22" t="s">
        <v>33</v>
      </c>
      <c r="C22" s="23">
        <v>2412267</v>
      </c>
      <c r="D22" s="76">
        <v>3707698</v>
      </c>
      <c r="E22" s="114">
        <f t="shared" si="4"/>
        <v>-0.34938956732722026</v>
      </c>
      <c r="F22" s="23">
        <v>162402504</v>
      </c>
      <c r="G22" s="76">
        <v>220203435</v>
      </c>
      <c r="H22" s="116">
        <f t="shared" si="5"/>
        <v>-0.26248877997747855</v>
      </c>
      <c r="I22" s="4"/>
      <c r="J22" s="4"/>
    </row>
    <row r="23" spans="1:10">
      <c r="A23" s="46" t="s">
        <v>34</v>
      </c>
      <c r="B23" s="22" t="s">
        <v>35</v>
      </c>
      <c r="C23" s="23">
        <v>391581</v>
      </c>
      <c r="D23" s="76">
        <v>578446</v>
      </c>
      <c r="E23" s="116">
        <f t="shared" si="4"/>
        <v>-0.32304657651708196</v>
      </c>
      <c r="F23" s="23">
        <v>41585773</v>
      </c>
      <c r="G23" s="76">
        <v>39949419</v>
      </c>
      <c r="H23" s="116">
        <f t="shared" si="5"/>
        <v>4.0960645760580401E-2</v>
      </c>
      <c r="I23" s="4"/>
      <c r="J23" s="4"/>
    </row>
    <row r="24" spans="1:10">
      <c r="A24" s="46" t="s">
        <v>36</v>
      </c>
      <c r="B24" s="22" t="s">
        <v>37</v>
      </c>
      <c r="C24" s="23">
        <v>42541</v>
      </c>
      <c r="D24" s="76">
        <v>36819</v>
      </c>
      <c r="E24" s="116">
        <f t="shared" si="4"/>
        <v>0.15540889214807571</v>
      </c>
      <c r="F24" s="23">
        <v>2830335</v>
      </c>
      <c r="G24" s="76">
        <v>816424</v>
      </c>
      <c r="H24" s="116">
        <f t="shared" si="5"/>
        <v>2.4667464454744104</v>
      </c>
      <c r="I24" s="4"/>
      <c r="J24" s="4"/>
    </row>
    <row r="25" spans="1:10">
      <c r="A25" s="46" t="s">
        <v>38</v>
      </c>
      <c r="B25" s="22" t="s">
        <v>39</v>
      </c>
      <c r="C25" s="23">
        <v>86874</v>
      </c>
      <c r="D25" s="76">
        <v>101922</v>
      </c>
      <c r="E25" s="114">
        <f t="shared" si="4"/>
        <v>-0.14764231471124978</v>
      </c>
      <c r="F25" s="23">
        <v>1264638</v>
      </c>
      <c r="G25" s="76">
        <v>1874095</v>
      </c>
      <c r="H25" s="116">
        <f>IF(G25,(F25-G25)/G25,0)</f>
        <v>-0.32520069686968911</v>
      </c>
      <c r="I25" s="4"/>
      <c r="J25" s="4"/>
    </row>
    <row r="26" spans="1:10">
      <c r="A26" s="46" t="s">
        <v>40</v>
      </c>
      <c r="B26" s="22" t="s">
        <v>41</v>
      </c>
      <c r="C26" s="23">
        <v>322622</v>
      </c>
      <c r="D26" s="76">
        <v>575183</v>
      </c>
      <c r="E26" s="114">
        <f t="shared" si="4"/>
        <v>-0.43909677441788092</v>
      </c>
      <c r="F26" s="23">
        <v>11360874</v>
      </c>
      <c r="G26" s="76">
        <v>19230391</v>
      </c>
      <c r="H26" s="116">
        <f t="shared" ref="H26:H41" si="6">IF(G26,(F26-G26)/G26,0)</f>
        <v>-0.40922293259663833</v>
      </c>
      <c r="I26" s="4"/>
      <c r="J26" s="4"/>
    </row>
    <row r="27" spans="1:10">
      <c r="A27" s="46">
        <v>87149320103</v>
      </c>
      <c r="B27" s="22" t="s">
        <v>99</v>
      </c>
      <c r="C27" s="23">
        <v>3123</v>
      </c>
      <c r="D27" s="76">
        <v>2808</v>
      </c>
      <c r="E27" s="114">
        <f>IF(D27,(C27-D27)/D27,0)</f>
        <v>0.11217948717948718</v>
      </c>
      <c r="F27" s="23">
        <v>88493</v>
      </c>
      <c r="G27" s="76">
        <v>34730</v>
      </c>
      <c r="H27" s="116">
        <f t="shared" si="6"/>
        <v>1.548027641808235</v>
      </c>
      <c r="I27" s="4"/>
      <c r="J27" s="4"/>
    </row>
    <row r="28" spans="1:10">
      <c r="A28" s="46" t="s">
        <v>42</v>
      </c>
      <c r="B28" s="22" t="s">
        <v>43</v>
      </c>
      <c r="C28" s="23">
        <v>11485</v>
      </c>
      <c r="D28" s="76">
        <v>33180</v>
      </c>
      <c r="E28" s="114">
        <f t="shared" si="4"/>
        <v>-0.65385774562989751</v>
      </c>
      <c r="F28" s="23">
        <v>130832</v>
      </c>
      <c r="G28" s="76">
        <v>263977</v>
      </c>
      <c r="H28" s="116">
        <f t="shared" si="6"/>
        <v>-0.5043810635017445</v>
      </c>
      <c r="I28" s="4"/>
      <c r="J28" s="4"/>
    </row>
    <row r="29" spans="1:10">
      <c r="A29" s="46" t="s">
        <v>44</v>
      </c>
      <c r="B29" s="22" t="s">
        <v>45</v>
      </c>
      <c r="C29" s="23">
        <v>439116</v>
      </c>
      <c r="D29" s="76">
        <v>450760</v>
      </c>
      <c r="E29" s="116">
        <f t="shared" si="4"/>
        <v>-2.5831928298873014E-2</v>
      </c>
      <c r="F29" s="23">
        <v>6952572</v>
      </c>
      <c r="G29" s="76">
        <v>8065109</v>
      </c>
      <c r="H29" s="116">
        <f t="shared" si="6"/>
        <v>-0.13794444687604346</v>
      </c>
      <c r="I29" s="4"/>
      <c r="J29" s="4"/>
    </row>
    <row r="30" spans="1:10">
      <c r="A30" s="46" t="s">
        <v>46</v>
      </c>
      <c r="B30" s="22" t="s">
        <v>47</v>
      </c>
      <c r="C30" s="23">
        <v>308744</v>
      </c>
      <c r="D30" s="76">
        <v>421303</v>
      </c>
      <c r="E30" s="116">
        <f t="shared" si="4"/>
        <v>-0.26716875977621807</v>
      </c>
      <c r="F30" s="23">
        <v>3315762</v>
      </c>
      <c r="G30" s="76">
        <v>4482845</v>
      </c>
      <c r="H30" s="116">
        <f t="shared" si="6"/>
        <v>-0.26034426798160543</v>
      </c>
      <c r="I30" s="4"/>
      <c r="J30" s="4"/>
    </row>
    <row r="31" spans="1:10">
      <c r="A31" s="46" t="s">
        <v>48</v>
      </c>
      <c r="B31" s="22" t="s">
        <v>49</v>
      </c>
      <c r="C31" s="23">
        <v>146357</v>
      </c>
      <c r="D31" s="76">
        <v>145027</v>
      </c>
      <c r="E31" s="116">
        <f t="shared" si="4"/>
        <v>9.1707061443731166E-3</v>
      </c>
      <c r="F31" s="23">
        <v>1630419</v>
      </c>
      <c r="G31" s="76">
        <v>870014</v>
      </c>
      <c r="H31" s="116">
        <f t="shared" si="6"/>
        <v>0.87401467102828234</v>
      </c>
      <c r="I31" s="4"/>
      <c r="J31" s="4"/>
    </row>
    <row r="32" spans="1:10">
      <c r="A32" s="46" t="s">
        <v>50</v>
      </c>
      <c r="B32" s="22" t="s">
        <v>51</v>
      </c>
      <c r="C32" s="23">
        <v>437643</v>
      </c>
      <c r="D32" s="76">
        <v>556637</v>
      </c>
      <c r="E32" s="114">
        <f t="shared" si="4"/>
        <v>-0.21377306934321649</v>
      </c>
      <c r="F32" s="23">
        <v>4190864</v>
      </c>
      <c r="G32" s="76">
        <v>6279655</v>
      </c>
      <c r="H32" s="116">
        <f>IF(G32,(F32-G32)/G32,0)</f>
        <v>-0.33262830521740444</v>
      </c>
      <c r="I32" s="4"/>
      <c r="J32" s="4"/>
    </row>
    <row r="33" spans="1:10">
      <c r="A33" s="46" t="s">
        <v>52</v>
      </c>
      <c r="B33" s="22" t="s">
        <v>53</v>
      </c>
      <c r="C33" s="23">
        <v>301763</v>
      </c>
      <c r="D33" s="76">
        <v>264647</v>
      </c>
      <c r="E33" s="114">
        <f t="shared" si="4"/>
        <v>0.14024719720986825</v>
      </c>
      <c r="F33" s="23">
        <v>1292832</v>
      </c>
      <c r="G33" s="76">
        <v>1137842</v>
      </c>
      <c r="H33" s="116">
        <f t="shared" si="6"/>
        <v>0.13621399104620852</v>
      </c>
      <c r="I33" s="4"/>
      <c r="J33" s="4"/>
    </row>
    <row r="34" spans="1:10">
      <c r="A34" s="46" t="s">
        <v>54</v>
      </c>
      <c r="B34" s="22" t="s">
        <v>55</v>
      </c>
      <c r="C34" s="23">
        <v>85118</v>
      </c>
      <c r="D34" s="76">
        <v>96098</v>
      </c>
      <c r="E34" s="114">
        <f t="shared" si="4"/>
        <v>-0.11425836125621761</v>
      </c>
      <c r="F34" s="23">
        <v>2470806</v>
      </c>
      <c r="G34" s="76">
        <v>2718156</v>
      </c>
      <c r="H34" s="116">
        <f t="shared" si="6"/>
        <v>-9.0999192099349702E-2</v>
      </c>
      <c r="I34" s="4"/>
      <c r="J34" s="4"/>
    </row>
    <row r="35" spans="1:10">
      <c r="A35" s="46">
        <v>87149320906</v>
      </c>
      <c r="B35" s="22" t="s">
        <v>98</v>
      </c>
      <c r="C35" s="23">
        <v>95290</v>
      </c>
      <c r="D35" s="76">
        <v>160802</v>
      </c>
      <c r="E35" s="114">
        <f t="shared" si="4"/>
        <v>-0.40740786806134249</v>
      </c>
      <c r="F35" s="23">
        <v>691102</v>
      </c>
      <c r="G35" s="76">
        <v>2194100</v>
      </c>
      <c r="H35" s="116">
        <f t="shared" si="6"/>
        <v>-0.68501800282575998</v>
      </c>
      <c r="I35" s="4"/>
      <c r="J35" s="4"/>
    </row>
    <row r="36" spans="1:10">
      <c r="A36" s="46" t="s">
        <v>56</v>
      </c>
      <c r="B36" s="22" t="s">
        <v>57</v>
      </c>
      <c r="C36" s="23">
        <v>18168</v>
      </c>
      <c r="D36" s="76">
        <v>25262</v>
      </c>
      <c r="E36" s="114">
        <f t="shared" si="4"/>
        <v>-0.28081703744754966</v>
      </c>
      <c r="F36" s="23">
        <v>58096</v>
      </c>
      <c r="G36" s="76">
        <v>85693</v>
      </c>
      <c r="H36" s="116">
        <f t="shared" si="6"/>
        <v>-0.32204497450200131</v>
      </c>
      <c r="I36" s="4"/>
      <c r="J36" s="4"/>
    </row>
    <row r="37" spans="1:10">
      <c r="A37" s="46" t="s">
        <v>58</v>
      </c>
      <c r="B37" s="22" t="s">
        <v>59</v>
      </c>
      <c r="C37" s="23">
        <v>86312</v>
      </c>
      <c r="D37" s="76">
        <v>104749</v>
      </c>
      <c r="E37" s="116">
        <f t="shared" si="4"/>
        <v>-0.17601122683748771</v>
      </c>
      <c r="F37" s="23">
        <v>2149638</v>
      </c>
      <c r="G37" s="76">
        <v>2629229</v>
      </c>
      <c r="H37" s="116">
        <f t="shared" si="6"/>
        <v>-0.18240746621918441</v>
      </c>
      <c r="I37" s="4"/>
      <c r="J37" s="4"/>
    </row>
    <row r="38" spans="1:10">
      <c r="A38" s="46" t="s">
        <v>60</v>
      </c>
      <c r="B38" s="22" t="s">
        <v>61</v>
      </c>
      <c r="C38" s="23">
        <v>199492</v>
      </c>
      <c r="D38" s="76">
        <v>251092</v>
      </c>
      <c r="E38" s="114">
        <f t="shared" si="4"/>
        <v>-0.20550236566676755</v>
      </c>
      <c r="F38" s="23">
        <v>8693216</v>
      </c>
      <c r="G38" s="76">
        <v>8581417</v>
      </c>
      <c r="H38" s="116">
        <f t="shared" si="6"/>
        <v>1.3028034880486521E-2</v>
      </c>
      <c r="I38" s="4"/>
      <c r="J38" s="4"/>
    </row>
    <row r="39" spans="1:10">
      <c r="A39" s="46" t="s">
        <v>62</v>
      </c>
      <c r="B39" s="22" t="s">
        <v>63</v>
      </c>
      <c r="C39" s="23">
        <v>210609</v>
      </c>
      <c r="D39" s="76">
        <v>267062</v>
      </c>
      <c r="E39" s="116">
        <f t="shared" si="4"/>
        <v>-0.21138537118721495</v>
      </c>
      <c r="F39" s="23">
        <v>11760638</v>
      </c>
      <c r="G39" s="76">
        <v>11530345</v>
      </c>
      <c r="H39" s="116">
        <f t="shared" si="6"/>
        <v>1.9972776183193132E-2</v>
      </c>
      <c r="I39" s="4"/>
      <c r="J39" s="4"/>
    </row>
    <row r="40" spans="1:10">
      <c r="A40" s="46" t="s">
        <v>64</v>
      </c>
      <c r="B40" s="22" t="s">
        <v>65</v>
      </c>
      <c r="C40" s="23">
        <v>441659</v>
      </c>
      <c r="D40" s="76">
        <v>549291</v>
      </c>
      <c r="E40" s="114">
        <f t="shared" si="4"/>
        <v>-0.19594713913026066</v>
      </c>
      <c r="F40" s="23">
        <v>2347144</v>
      </c>
      <c r="G40" s="76">
        <v>3460964</v>
      </c>
      <c r="H40" s="116">
        <f t="shared" si="6"/>
        <v>-0.32182363064163627</v>
      </c>
      <c r="I40" s="4"/>
      <c r="J40" s="4"/>
    </row>
    <row r="41" spans="1:10">
      <c r="A41" s="46" t="s">
        <v>66</v>
      </c>
      <c r="B41" s="22" t="s">
        <v>67</v>
      </c>
      <c r="C41" s="23">
        <v>137444</v>
      </c>
      <c r="D41" s="76">
        <v>171844</v>
      </c>
      <c r="E41" s="114">
        <f t="shared" si="4"/>
        <v>-0.20018156001955262</v>
      </c>
      <c r="F41" s="23">
        <v>682518</v>
      </c>
      <c r="G41" s="76">
        <v>1009331</v>
      </c>
      <c r="H41" s="116">
        <f t="shared" si="6"/>
        <v>-0.32379169965056059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6216353</v>
      </c>
      <c r="D42" s="121">
        <f>SUM(D20:D41)</f>
        <v>8531501</v>
      </c>
      <c r="E42" s="111">
        <f t="shared" ref="E42" si="7">(C42-D42)/D42</f>
        <v>-0.27136467545394416</v>
      </c>
      <c r="F42" s="120">
        <f>SUM(F20:F41)</f>
        <v>267855706</v>
      </c>
      <c r="G42" s="121">
        <f>SUM(G20:G41)</f>
        <v>337278339</v>
      </c>
      <c r="H42" s="118">
        <f t="shared" ref="H42" si="8">(F42-G42)/G42</f>
        <v>-0.2058318752571893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H5:H14">
    <cfRule type="cellIs" dxfId="153" priority="1" operator="greaterThanOrEqual">
      <formula>0</formula>
    </cfRule>
    <cfRule type="cellIs" dxfId="152" priority="2" operator="lessThan">
      <formula>0</formula>
    </cfRule>
    <cfRule type="cellIs" dxfId="151" priority="5" operator="lessThanOrEqual">
      <formula>0</formula>
    </cfRule>
    <cfRule type="cellIs" dxfId="150" priority="6" operator="lessThan">
      <formula>0</formula>
    </cfRule>
  </conditionalFormatting>
  <conditionalFormatting sqref="H20:H42">
    <cfRule type="cellIs" dxfId="149" priority="7" operator="greaterThanOrEqual">
      <formula>0</formula>
    </cfRule>
    <cfRule type="cellIs" dxfId="148" priority="8" operator="lessThan">
      <formula>0</formula>
    </cfRule>
  </conditionalFormatting>
  <conditionalFormatting sqref="K5:K14">
    <cfRule type="cellIs" dxfId="147" priority="3" operator="greaterThanOrEqual">
      <formula>0</formula>
    </cfRule>
    <cfRule type="cellIs" dxfId="146" priority="4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7BA8-ED1C-4B98-ABBE-17D16E3B7479}">
  <sheetPr>
    <tabColor rgb="FFCC66FF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7.375" style="3" customWidth="1"/>
    <col min="3" max="4" width="17" style="4" customWidth="1"/>
    <col min="5" max="5" width="13.5" style="4" customWidth="1"/>
    <col min="6" max="7" width="18.125" style="4" customWidth="1"/>
    <col min="8" max="8" width="15.625" style="4" customWidth="1"/>
    <col min="9" max="10" width="14.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183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130" t="s">
        <v>190</v>
      </c>
      <c r="D3" s="8" t="s">
        <v>191</v>
      </c>
      <c r="E3" s="9" t="s">
        <v>2</v>
      </c>
      <c r="F3" s="10" t="s">
        <v>192</v>
      </c>
      <c r="G3" s="131" t="s">
        <v>193</v>
      </c>
      <c r="H3" s="9" t="s">
        <v>3</v>
      </c>
      <c r="I3" s="135" t="s">
        <v>4</v>
      </c>
      <c r="J3" s="138" t="s">
        <v>121</v>
      </c>
    </row>
    <row r="4" spans="1:10">
      <c r="A4" s="13"/>
      <c r="B4" s="14"/>
      <c r="C4" s="15" t="s">
        <v>6</v>
      </c>
      <c r="D4" s="15" t="s">
        <v>114</v>
      </c>
      <c r="E4" s="18" t="s">
        <v>115</v>
      </c>
      <c r="F4" s="17" t="s">
        <v>7</v>
      </c>
      <c r="G4" s="17" t="s">
        <v>7</v>
      </c>
      <c r="H4" s="18" t="s">
        <v>7</v>
      </c>
      <c r="I4" s="136" t="s">
        <v>7</v>
      </c>
      <c r="J4" s="137" t="s">
        <v>7</v>
      </c>
    </row>
    <row r="5" spans="1:10" ht="16.5">
      <c r="A5" s="21" t="s">
        <v>8</v>
      </c>
      <c r="B5" s="22" t="s">
        <v>9</v>
      </c>
      <c r="C5" s="144">
        <v>647</v>
      </c>
      <c r="D5" s="144">
        <v>3621</v>
      </c>
      <c r="E5" s="109">
        <f t="shared" ref="E5:E11" si="0">C5-D5</f>
        <v>-2974</v>
      </c>
      <c r="F5" s="144">
        <v>1012831</v>
      </c>
      <c r="G5" s="144">
        <v>207140</v>
      </c>
      <c r="H5" s="109">
        <f t="shared" ref="H5:H11" si="1">F5-G5</f>
        <v>805691</v>
      </c>
      <c r="I5" s="110">
        <f t="shared" ref="I5" si="2">F5/C5</f>
        <v>1565.4265842349305</v>
      </c>
      <c r="J5" s="110">
        <f>G5/D5</f>
        <v>57.2051919359293</v>
      </c>
    </row>
    <row r="6" spans="1:10" ht="16.5">
      <c r="A6" s="26" t="s">
        <v>10</v>
      </c>
      <c r="B6" s="27" t="s">
        <v>11</v>
      </c>
      <c r="C6" s="144">
        <v>289</v>
      </c>
      <c r="D6" s="144">
        <v>2030</v>
      </c>
      <c r="E6" s="109">
        <f t="shared" si="0"/>
        <v>-1741</v>
      </c>
      <c r="F6" s="144">
        <v>274370</v>
      </c>
      <c r="G6" s="144">
        <v>181139</v>
      </c>
      <c r="H6" s="109">
        <f t="shared" si="1"/>
        <v>93231</v>
      </c>
      <c r="I6" s="110">
        <f>IF(C6,F6/C6,0)</f>
        <v>949.37716262975778</v>
      </c>
      <c r="J6" s="110">
        <f t="shared" ref="I6:J13" si="3">G6/D6</f>
        <v>89.231034482758616</v>
      </c>
    </row>
    <row r="7" spans="1:10" ht="16.5">
      <c r="A7" s="21" t="s">
        <v>12</v>
      </c>
      <c r="B7" s="28" t="s">
        <v>13</v>
      </c>
      <c r="C7" s="144">
        <v>0</v>
      </c>
      <c r="D7" s="144">
        <v>2788</v>
      </c>
      <c r="E7" s="146">
        <f t="shared" si="0"/>
        <v>-2788</v>
      </c>
      <c r="F7" s="144">
        <v>0</v>
      </c>
      <c r="G7" s="144">
        <v>148246</v>
      </c>
      <c r="H7" s="109">
        <f t="shared" si="1"/>
        <v>-148246</v>
      </c>
      <c r="I7" s="110">
        <f>IF(C7,F7/C7,0)</f>
        <v>0</v>
      </c>
      <c r="J7" s="110">
        <f t="shared" si="3"/>
        <v>53.172883787661405</v>
      </c>
    </row>
    <row r="8" spans="1:10" ht="16.5">
      <c r="A8" s="21" t="s">
        <v>14</v>
      </c>
      <c r="B8" s="28" t="s">
        <v>15</v>
      </c>
      <c r="C8" s="144">
        <v>0</v>
      </c>
      <c r="D8" s="144">
        <v>4541</v>
      </c>
      <c r="E8" s="109">
        <f t="shared" si="0"/>
        <v>-4541</v>
      </c>
      <c r="F8" s="151">
        <v>0</v>
      </c>
      <c r="G8" s="144">
        <v>424709</v>
      </c>
      <c r="H8" s="109">
        <f t="shared" si="1"/>
        <v>-424709</v>
      </c>
      <c r="I8" s="110">
        <f t="shared" ref="I8:I10" si="4">IF(C8,F8/C8,0)</f>
        <v>0</v>
      </c>
      <c r="J8" s="110">
        <f t="shared" si="3"/>
        <v>93.527637084342658</v>
      </c>
    </row>
    <row r="9" spans="1:10" ht="16.5">
      <c r="A9" s="21" t="s">
        <v>16</v>
      </c>
      <c r="B9" s="28" t="s">
        <v>17</v>
      </c>
      <c r="C9" s="144">
        <v>501</v>
      </c>
      <c r="D9" s="144">
        <v>1799</v>
      </c>
      <c r="E9" s="109">
        <f t="shared" si="0"/>
        <v>-1298</v>
      </c>
      <c r="F9" s="151">
        <v>806124</v>
      </c>
      <c r="G9" s="144">
        <v>229568</v>
      </c>
      <c r="H9" s="109">
        <f t="shared" si="1"/>
        <v>576556</v>
      </c>
      <c r="I9" s="110">
        <f t="shared" si="4"/>
        <v>1609.0299401197606</v>
      </c>
      <c r="J9" s="110">
        <f t="shared" si="3"/>
        <v>127.60867148415787</v>
      </c>
    </row>
    <row r="10" spans="1:10" ht="16.5">
      <c r="A10" s="21" t="s">
        <v>18</v>
      </c>
      <c r="B10" s="28" t="s">
        <v>19</v>
      </c>
      <c r="C10" s="144">
        <v>7151</v>
      </c>
      <c r="D10" s="144">
        <v>3582</v>
      </c>
      <c r="E10" s="109">
        <f t="shared" si="0"/>
        <v>3569</v>
      </c>
      <c r="F10" s="151">
        <v>10373077</v>
      </c>
      <c r="G10" s="144">
        <v>1523722</v>
      </c>
      <c r="H10" s="109">
        <f>F10-G10</f>
        <v>8849355</v>
      </c>
      <c r="I10" s="110">
        <f t="shared" si="4"/>
        <v>1450.5771220808278</v>
      </c>
      <c r="J10" s="110">
        <f t="shared" si="3"/>
        <v>425.38302624232273</v>
      </c>
    </row>
    <row r="11" spans="1:10" ht="17.25" thickBot="1">
      <c r="A11" s="48" t="s">
        <v>20</v>
      </c>
      <c r="B11" s="70" t="s">
        <v>21</v>
      </c>
      <c r="C11" s="99">
        <f>SUM(C5:C10)</f>
        <v>8588</v>
      </c>
      <c r="D11" s="99">
        <f>SUM(D5:D10)</f>
        <v>18361</v>
      </c>
      <c r="E11" s="147">
        <f t="shared" si="0"/>
        <v>-9773</v>
      </c>
      <c r="F11" s="99">
        <f>SUM(F5:F10)</f>
        <v>12466402</v>
      </c>
      <c r="G11" s="99">
        <f>SUM(G5:G10)</f>
        <v>2714524</v>
      </c>
      <c r="H11" s="152">
        <f t="shared" si="1"/>
        <v>9751878</v>
      </c>
      <c r="I11" s="103">
        <f t="shared" si="3"/>
        <v>1451.6071262226362</v>
      </c>
      <c r="J11" s="102">
        <f t="shared" si="3"/>
        <v>147.84183867981048</v>
      </c>
    </row>
    <row r="12" spans="1:10" ht="11.25" customHeight="1" thickTop="1">
      <c r="A12" s="33"/>
      <c r="B12" s="34"/>
      <c r="C12" s="148"/>
      <c r="D12" s="148"/>
      <c r="E12" s="149"/>
      <c r="F12" s="148"/>
      <c r="G12" s="148"/>
      <c r="H12" s="153"/>
      <c r="I12" s="154"/>
      <c r="J12" s="154"/>
    </row>
    <row r="13" spans="1:10" ht="16.5">
      <c r="A13" s="21" t="s">
        <v>22</v>
      </c>
      <c r="B13" s="22" t="s">
        <v>23</v>
      </c>
      <c r="C13" s="144">
        <v>2</v>
      </c>
      <c r="D13" s="183">
        <v>596</v>
      </c>
      <c r="E13" s="109">
        <f>C13-D13</f>
        <v>-594</v>
      </c>
      <c r="F13" s="155">
        <v>3785</v>
      </c>
      <c r="G13" s="144">
        <v>35923</v>
      </c>
      <c r="H13" s="109">
        <f>F13-G13</f>
        <v>-32138</v>
      </c>
      <c r="I13" s="110">
        <f t="shared" ref="I13" si="5">IF(C13,F13/C13,0)</f>
        <v>1892.5</v>
      </c>
      <c r="J13" s="110">
        <f t="shared" si="3"/>
        <v>60.273489932885909</v>
      </c>
    </row>
    <row r="14" spans="1:10" ht="17.25" thickBot="1">
      <c r="A14" s="30" t="s">
        <v>24</v>
      </c>
      <c r="B14" s="36" t="s">
        <v>25</v>
      </c>
      <c r="C14" s="99">
        <f>C11+C13</f>
        <v>8590</v>
      </c>
      <c r="D14" s="99">
        <f>D11+D13</f>
        <v>18957</v>
      </c>
      <c r="E14" s="98">
        <f>C14-D14</f>
        <v>-10367</v>
      </c>
      <c r="F14" s="99">
        <f>F11+F13</f>
        <v>12470187</v>
      </c>
      <c r="G14" s="99">
        <f>G11+G13</f>
        <v>2750447</v>
      </c>
      <c r="H14" s="156">
        <f>F14-G14</f>
        <v>9719740</v>
      </c>
      <c r="I14" s="101">
        <f>F14/C14</f>
        <v>1451.7097788125727</v>
      </c>
      <c r="J14" s="103">
        <f>G14/D14</f>
        <v>145.08872711926992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201" t="s">
        <v>197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30" t="s">
        <v>190</v>
      </c>
      <c r="D18" s="143" t="s">
        <v>194</v>
      </c>
      <c r="E18" s="9" t="s">
        <v>2</v>
      </c>
      <c r="F18" s="10" t="s">
        <v>192</v>
      </c>
      <c r="G18" s="131" t="s">
        <v>193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 ht="16.5">
      <c r="A20" s="46" t="s">
        <v>28</v>
      </c>
      <c r="B20" s="22" t="s">
        <v>29</v>
      </c>
      <c r="C20" s="144">
        <v>285</v>
      </c>
      <c r="D20" s="183">
        <v>3871</v>
      </c>
      <c r="E20" s="24">
        <f t="shared" ref="E20:E42" si="6">C20-D20</f>
        <v>-3586</v>
      </c>
      <c r="F20" s="144">
        <v>6185</v>
      </c>
      <c r="G20" s="183">
        <v>197042</v>
      </c>
      <c r="H20" s="84">
        <f t="shared" ref="H20:H42" si="7">F20-G20</f>
        <v>-190857</v>
      </c>
      <c r="I20" s="4"/>
      <c r="J20" s="4"/>
    </row>
    <row r="21" spans="1:10" ht="16.5">
      <c r="A21" s="46" t="s">
        <v>30</v>
      </c>
      <c r="B21" s="22" t="s">
        <v>31</v>
      </c>
      <c r="C21" s="144">
        <v>0</v>
      </c>
      <c r="D21" s="183">
        <v>1947</v>
      </c>
      <c r="E21" s="24">
        <f t="shared" si="6"/>
        <v>-1947</v>
      </c>
      <c r="F21" s="144">
        <v>0</v>
      </c>
      <c r="G21" s="183">
        <v>132893</v>
      </c>
      <c r="H21" s="84">
        <f t="shared" si="7"/>
        <v>-132893</v>
      </c>
      <c r="I21" s="4"/>
      <c r="J21" s="4"/>
    </row>
    <row r="22" spans="1:10" ht="16.5">
      <c r="A22" s="46" t="s">
        <v>32</v>
      </c>
      <c r="B22" s="22" t="s">
        <v>33</v>
      </c>
      <c r="C22" s="144">
        <v>74075</v>
      </c>
      <c r="D22" s="183">
        <v>277487</v>
      </c>
      <c r="E22" s="24">
        <f t="shared" si="6"/>
        <v>-203412</v>
      </c>
      <c r="F22" s="185">
        <v>3459291</v>
      </c>
      <c r="G22" s="185">
        <v>21009807</v>
      </c>
      <c r="H22" s="84">
        <f t="shared" si="7"/>
        <v>-17550516</v>
      </c>
      <c r="I22" s="4"/>
      <c r="J22" s="4"/>
    </row>
    <row r="23" spans="1:10" ht="16.5">
      <c r="A23" s="46" t="s">
        <v>34</v>
      </c>
      <c r="B23" s="22" t="s">
        <v>35</v>
      </c>
      <c r="C23" s="144">
        <v>13107</v>
      </c>
      <c r="D23" s="183">
        <v>40773</v>
      </c>
      <c r="E23" s="24">
        <f t="shared" si="6"/>
        <v>-27666</v>
      </c>
      <c r="F23" s="185">
        <v>434831</v>
      </c>
      <c r="G23" s="185">
        <v>5018744</v>
      </c>
      <c r="H23" s="84">
        <f>F23-G23</f>
        <v>-4583913</v>
      </c>
      <c r="I23" s="4"/>
      <c r="J23" s="4"/>
    </row>
    <row r="24" spans="1:10" ht="16.5">
      <c r="A24" s="46" t="s">
        <v>36</v>
      </c>
      <c r="B24" s="22" t="s">
        <v>37</v>
      </c>
      <c r="C24" s="144">
        <v>31045</v>
      </c>
      <c r="D24" s="183">
        <v>8192</v>
      </c>
      <c r="E24" s="24">
        <f t="shared" si="6"/>
        <v>22853</v>
      </c>
      <c r="F24" s="185">
        <v>940339</v>
      </c>
      <c r="G24" s="185">
        <v>320892</v>
      </c>
      <c r="H24" s="84">
        <f>F24-G24</f>
        <v>619447</v>
      </c>
      <c r="I24" s="4"/>
      <c r="J24" s="4"/>
    </row>
    <row r="25" spans="1:10" ht="16.5">
      <c r="A25" s="46" t="s">
        <v>38</v>
      </c>
      <c r="B25" s="22" t="s">
        <v>39</v>
      </c>
      <c r="C25" s="144">
        <v>5556</v>
      </c>
      <c r="D25" s="183">
        <v>13647</v>
      </c>
      <c r="E25" s="24">
        <f t="shared" si="6"/>
        <v>-8091</v>
      </c>
      <c r="F25" s="185">
        <v>1019632</v>
      </c>
      <c r="G25" s="185">
        <v>97600</v>
      </c>
      <c r="H25" s="84">
        <f t="shared" si="7"/>
        <v>922032</v>
      </c>
      <c r="I25" s="4"/>
      <c r="J25" s="4"/>
    </row>
    <row r="26" spans="1:10" ht="16.5">
      <c r="A26" s="46" t="s">
        <v>40</v>
      </c>
      <c r="B26" s="22" t="s">
        <v>41</v>
      </c>
      <c r="C26" s="144">
        <v>4351</v>
      </c>
      <c r="D26" s="183">
        <v>47933</v>
      </c>
      <c r="E26" s="24">
        <f t="shared" si="6"/>
        <v>-43582</v>
      </c>
      <c r="F26" s="185">
        <v>388370</v>
      </c>
      <c r="G26" s="185">
        <v>1473788</v>
      </c>
      <c r="H26" s="84">
        <f t="shared" si="7"/>
        <v>-1085418</v>
      </c>
      <c r="I26" s="4"/>
      <c r="J26" s="4"/>
    </row>
    <row r="27" spans="1:10" ht="16.5">
      <c r="A27" s="46">
        <v>87149320103</v>
      </c>
      <c r="B27" s="22" t="s">
        <v>99</v>
      </c>
      <c r="C27" s="144">
        <v>302</v>
      </c>
      <c r="D27" s="183">
        <v>235</v>
      </c>
      <c r="E27" s="24">
        <f t="shared" si="6"/>
        <v>67</v>
      </c>
      <c r="F27" s="185">
        <v>17662</v>
      </c>
      <c r="G27" s="185">
        <v>8462</v>
      </c>
      <c r="H27" s="84">
        <f t="shared" si="7"/>
        <v>9200</v>
      </c>
      <c r="I27" s="4"/>
      <c r="J27" s="4"/>
    </row>
    <row r="28" spans="1:10" ht="16.5">
      <c r="A28" s="46" t="s">
        <v>42</v>
      </c>
      <c r="B28" s="22" t="s">
        <v>43</v>
      </c>
      <c r="C28" s="144">
        <v>33</v>
      </c>
      <c r="D28" s="183">
        <v>1135</v>
      </c>
      <c r="E28" s="24">
        <f t="shared" si="6"/>
        <v>-1102</v>
      </c>
      <c r="F28" s="185">
        <v>338</v>
      </c>
      <c r="G28" s="185">
        <v>10985</v>
      </c>
      <c r="H28" s="84">
        <f t="shared" si="7"/>
        <v>-10647</v>
      </c>
      <c r="I28" s="4"/>
      <c r="J28" s="4"/>
    </row>
    <row r="29" spans="1:10" ht="16.5">
      <c r="A29" s="46" t="s">
        <v>44</v>
      </c>
      <c r="B29" s="22" t="s">
        <v>45</v>
      </c>
      <c r="C29" s="144">
        <v>85575</v>
      </c>
      <c r="D29" s="183">
        <v>52797</v>
      </c>
      <c r="E29" s="141">
        <f t="shared" si="6"/>
        <v>32778</v>
      </c>
      <c r="F29" s="185">
        <v>3968772</v>
      </c>
      <c r="G29" s="185">
        <v>868221</v>
      </c>
      <c r="H29" s="84">
        <f t="shared" si="7"/>
        <v>3100551</v>
      </c>
      <c r="I29" s="4"/>
      <c r="J29" s="4"/>
    </row>
    <row r="30" spans="1:10" ht="16.5">
      <c r="A30" s="46" t="s">
        <v>46</v>
      </c>
      <c r="B30" s="22" t="s">
        <v>47</v>
      </c>
      <c r="C30" s="144">
        <v>3725</v>
      </c>
      <c r="D30" s="183">
        <v>32506</v>
      </c>
      <c r="E30" s="24">
        <f t="shared" si="6"/>
        <v>-28781</v>
      </c>
      <c r="F30" s="185">
        <v>133908</v>
      </c>
      <c r="G30" s="185">
        <v>336104</v>
      </c>
      <c r="H30" s="84">
        <f t="shared" si="7"/>
        <v>-202196</v>
      </c>
      <c r="I30" s="4"/>
      <c r="J30" s="4"/>
    </row>
    <row r="31" spans="1:10" ht="16.5">
      <c r="A31" s="46" t="s">
        <v>48</v>
      </c>
      <c r="B31" s="22" t="s">
        <v>49</v>
      </c>
      <c r="C31" s="144">
        <v>18173</v>
      </c>
      <c r="D31" s="183">
        <v>16198</v>
      </c>
      <c r="E31" s="24">
        <f t="shared" si="6"/>
        <v>1975</v>
      </c>
      <c r="F31" s="185">
        <v>312153</v>
      </c>
      <c r="G31" s="185">
        <v>49494</v>
      </c>
      <c r="H31" s="84">
        <f t="shared" si="7"/>
        <v>262659</v>
      </c>
      <c r="I31" s="4"/>
      <c r="J31" s="4"/>
    </row>
    <row r="32" spans="1:10" ht="16.5">
      <c r="A32" s="46" t="s">
        <v>50</v>
      </c>
      <c r="B32" s="22" t="s">
        <v>51</v>
      </c>
      <c r="C32" s="144">
        <v>29428</v>
      </c>
      <c r="D32" s="183">
        <v>48664</v>
      </c>
      <c r="E32" s="24">
        <f t="shared" si="6"/>
        <v>-19236</v>
      </c>
      <c r="F32" s="185">
        <v>1230494</v>
      </c>
      <c r="G32" s="185">
        <v>549384</v>
      </c>
      <c r="H32" s="84">
        <f t="shared" si="7"/>
        <v>681110</v>
      </c>
      <c r="I32" s="4"/>
      <c r="J32" s="4"/>
    </row>
    <row r="33" spans="1:10" ht="16.5">
      <c r="A33" s="46" t="s">
        <v>52</v>
      </c>
      <c r="B33" s="22" t="s">
        <v>53</v>
      </c>
      <c r="C33" s="144">
        <v>3978</v>
      </c>
      <c r="D33" s="183">
        <v>35630</v>
      </c>
      <c r="E33" s="24">
        <f t="shared" si="6"/>
        <v>-31652</v>
      </c>
      <c r="F33" s="185">
        <v>226553</v>
      </c>
      <c r="G33" s="144">
        <v>144515</v>
      </c>
      <c r="H33" s="84">
        <f t="shared" si="7"/>
        <v>82038</v>
      </c>
      <c r="I33" s="4"/>
      <c r="J33" s="4"/>
    </row>
    <row r="34" spans="1:10" ht="16.5">
      <c r="A34" s="46" t="s">
        <v>54</v>
      </c>
      <c r="B34" s="22" t="s">
        <v>55</v>
      </c>
      <c r="C34" s="144">
        <v>11330</v>
      </c>
      <c r="D34" s="183">
        <v>9309</v>
      </c>
      <c r="E34" s="24">
        <f t="shared" si="6"/>
        <v>2021</v>
      </c>
      <c r="F34" s="185">
        <v>2278461</v>
      </c>
      <c r="G34" s="185">
        <v>197836</v>
      </c>
      <c r="H34" s="84">
        <f t="shared" si="7"/>
        <v>2080625</v>
      </c>
      <c r="I34" s="4"/>
      <c r="J34" s="4"/>
    </row>
    <row r="35" spans="1:10" ht="16.5">
      <c r="A35" s="46">
        <v>87149320906</v>
      </c>
      <c r="B35" s="22" t="s">
        <v>98</v>
      </c>
      <c r="C35" s="144">
        <v>22271</v>
      </c>
      <c r="D35" s="183">
        <v>22332</v>
      </c>
      <c r="E35" s="24">
        <f t="shared" si="6"/>
        <v>-61</v>
      </c>
      <c r="F35" s="185">
        <v>909660</v>
      </c>
      <c r="G35" s="185">
        <v>146583</v>
      </c>
      <c r="H35" s="84">
        <f t="shared" si="7"/>
        <v>763077</v>
      </c>
      <c r="I35" s="4"/>
      <c r="J35" s="4"/>
    </row>
    <row r="36" spans="1:10" ht="16.5">
      <c r="A36" s="46" t="s">
        <v>56</v>
      </c>
      <c r="B36" s="22" t="s">
        <v>57</v>
      </c>
      <c r="C36" s="144">
        <v>802</v>
      </c>
      <c r="D36" s="183">
        <v>2086</v>
      </c>
      <c r="E36" s="24">
        <f t="shared" si="6"/>
        <v>-1284</v>
      </c>
      <c r="F36" s="185">
        <v>29785</v>
      </c>
      <c r="G36" s="185">
        <v>5437</v>
      </c>
      <c r="H36" s="84">
        <f t="shared" si="7"/>
        <v>24348</v>
      </c>
      <c r="I36" s="4"/>
      <c r="J36" s="4"/>
    </row>
    <row r="37" spans="1:10" ht="16.5">
      <c r="A37" s="46" t="s">
        <v>58</v>
      </c>
      <c r="B37" s="22" t="s">
        <v>59</v>
      </c>
      <c r="C37" s="144">
        <v>3891</v>
      </c>
      <c r="D37" s="183">
        <v>8449</v>
      </c>
      <c r="E37" s="24">
        <f>C37-D37</f>
        <v>-4558</v>
      </c>
      <c r="F37" s="185">
        <v>101293</v>
      </c>
      <c r="G37" s="185">
        <v>318338</v>
      </c>
      <c r="H37" s="84">
        <f t="shared" si="7"/>
        <v>-217045</v>
      </c>
      <c r="I37" s="4"/>
      <c r="J37" s="4"/>
    </row>
    <row r="38" spans="1:10" ht="16.5">
      <c r="A38" s="46" t="s">
        <v>60</v>
      </c>
      <c r="B38" s="22" t="s">
        <v>61</v>
      </c>
      <c r="C38" s="144">
        <v>7103</v>
      </c>
      <c r="D38" s="183">
        <v>24126</v>
      </c>
      <c r="E38" s="24">
        <f t="shared" si="6"/>
        <v>-17023</v>
      </c>
      <c r="F38" s="185">
        <v>168922</v>
      </c>
      <c r="G38" s="185">
        <v>1136887</v>
      </c>
      <c r="H38" s="84">
        <f t="shared" si="7"/>
        <v>-967965</v>
      </c>
      <c r="I38" s="4"/>
      <c r="J38" s="4"/>
    </row>
    <row r="39" spans="1:10" ht="16.5">
      <c r="A39" s="46" t="s">
        <v>62</v>
      </c>
      <c r="B39" s="22" t="s">
        <v>63</v>
      </c>
      <c r="C39" s="144">
        <v>7366</v>
      </c>
      <c r="D39" s="183">
        <v>20052</v>
      </c>
      <c r="E39" s="24">
        <f t="shared" si="6"/>
        <v>-12686</v>
      </c>
      <c r="F39" s="185">
        <v>223909</v>
      </c>
      <c r="G39" s="185">
        <v>1588258</v>
      </c>
      <c r="H39" s="84">
        <f t="shared" si="7"/>
        <v>-1364349</v>
      </c>
      <c r="I39" s="4"/>
      <c r="J39" s="4"/>
    </row>
    <row r="40" spans="1:10" ht="16.5">
      <c r="A40" s="46" t="s">
        <v>64</v>
      </c>
      <c r="B40" s="22" t="s">
        <v>65</v>
      </c>
      <c r="C40" s="144">
        <v>73436</v>
      </c>
      <c r="D40" s="183">
        <v>64638</v>
      </c>
      <c r="E40" s="24">
        <f t="shared" si="6"/>
        <v>8798</v>
      </c>
      <c r="F40" s="144">
        <v>1566522</v>
      </c>
      <c r="G40" s="183">
        <v>320552</v>
      </c>
      <c r="H40" s="84">
        <f t="shared" si="7"/>
        <v>1245970</v>
      </c>
      <c r="I40" s="4"/>
      <c r="J40" s="4"/>
    </row>
    <row r="41" spans="1:10" ht="16.5">
      <c r="A41" s="46" t="s">
        <v>66</v>
      </c>
      <c r="B41" s="22" t="s">
        <v>67</v>
      </c>
      <c r="C41" s="144">
        <v>827</v>
      </c>
      <c r="D41" s="183">
        <v>10987</v>
      </c>
      <c r="E41" s="24">
        <f t="shared" si="6"/>
        <v>-10160</v>
      </c>
      <c r="F41" s="144">
        <v>12246</v>
      </c>
      <c r="G41" s="183">
        <v>70597</v>
      </c>
      <c r="H41" s="84">
        <f t="shared" si="7"/>
        <v>-58351</v>
      </c>
      <c r="I41" s="4"/>
      <c r="J41" s="4"/>
    </row>
    <row r="42" spans="1:10" ht="18.75" customHeight="1" thickBot="1">
      <c r="A42" s="48" t="s">
        <v>24</v>
      </c>
      <c r="B42" s="49"/>
      <c r="C42" s="104">
        <f>SUM(C20:C41)</f>
        <v>396659</v>
      </c>
      <c r="D42" s="104">
        <f>SUM(D20:D41)</f>
        <v>742994</v>
      </c>
      <c r="E42" s="51">
        <f t="shared" si="6"/>
        <v>-346335</v>
      </c>
      <c r="F42" s="104">
        <f>SUM(F20:F41)</f>
        <v>17429326</v>
      </c>
      <c r="G42" s="104">
        <f>SUM(G20:G41)</f>
        <v>34002419</v>
      </c>
      <c r="H42" s="106">
        <f t="shared" si="7"/>
        <v>-16573093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E744-2409-4B85-A0FA-F2643F83CE90}">
  <sheetPr>
    <tabColor rgb="FFCC66FF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10" width="15" style="3" bestFit="1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182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181" t="s">
        <v>184</v>
      </c>
      <c r="D3" s="186" t="s">
        <v>185</v>
      </c>
      <c r="E3" s="9" t="s">
        <v>69</v>
      </c>
      <c r="F3" s="181" t="s">
        <v>186</v>
      </c>
      <c r="G3" s="74" t="s">
        <v>187</v>
      </c>
      <c r="H3" s="9" t="s">
        <v>69</v>
      </c>
      <c r="I3" s="132" t="s">
        <v>129</v>
      </c>
      <c r="J3" s="188" t="s">
        <v>180</v>
      </c>
      <c r="K3" s="139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133" t="s">
        <v>7</v>
      </c>
      <c r="J4" s="189" t="s">
        <v>7</v>
      </c>
      <c r="K4" s="140" t="s">
        <v>75</v>
      </c>
    </row>
    <row r="5" spans="1:11" ht="16.5">
      <c r="A5" s="21" t="s">
        <v>8</v>
      </c>
      <c r="B5" s="22" t="s">
        <v>9</v>
      </c>
      <c r="C5" s="144">
        <v>2801</v>
      </c>
      <c r="D5" s="194">
        <v>17881</v>
      </c>
      <c r="E5" s="114">
        <f>IF(D5,(C5-D5)/D5,0)</f>
        <v>-0.84335328001789611</v>
      </c>
      <c r="F5" s="144">
        <v>2921756</v>
      </c>
      <c r="G5" s="150">
        <v>5923103</v>
      </c>
      <c r="H5" s="114">
        <f>IF(G5,(F5-G5)/G5,0)</f>
        <v>-0.50671869119952839</v>
      </c>
      <c r="I5" s="168">
        <f>IF(C5,F5/C5,0)</f>
        <v>1043.1117458050696</v>
      </c>
      <c r="J5" s="190">
        <f>IF(D5,G5/D5,0)</f>
        <v>331.2512163749231</v>
      </c>
      <c r="K5" s="116">
        <f>IF(J5,(I5-J5)/J5,0)</f>
        <v>2.1490050277262522</v>
      </c>
    </row>
    <row r="6" spans="1:11" ht="16.5">
      <c r="A6" s="26" t="s">
        <v>10</v>
      </c>
      <c r="B6" s="27" t="s">
        <v>11</v>
      </c>
      <c r="C6" s="144">
        <v>933</v>
      </c>
      <c r="D6" s="194">
        <v>2600</v>
      </c>
      <c r="E6" s="114">
        <f t="shared" ref="E6:E13" si="0">IF(D6,(C6-D6)/D6,0)</f>
        <v>-0.64115384615384619</v>
      </c>
      <c r="F6" s="144">
        <v>753711</v>
      </c>
      <c r="G6" s="150">
        <v>1623279</v>
      </c>
      <c r="H6" s="114">
        <f t="shared" ref="H6:H13" si="1">IF(G6,(F6-G6)/G6,0)</f>
        <v>-0.53568610201943101</v>
      </c>
      <c r="I6" s="168">
        <f t="shared" ref="I6:J11" si="2">IF(C6,F6/C6,0)</f>
        <v>807.83601286173632</v>
      </c>
      <c r="J6" s="190">
        <f t="shared" si="2"/>
        <v>624.33807692307687</v>
      </c>
      <c r="K6" s="116">
        <f t="shared" ref="K6:K11" si="3">IF(J6,(I6-J6)/J6,0)</f>
        <v>0.29390796864895968</v>
      </c>
    </row>
    <row r="7" spans="1:11" ht="16.5">
      <c r="A7" s="21" t="s">
        <v>12</v>
      </c>
      <c r="B7" s="28" t="s">
        <v>13</v>
      </c>
      <c r="C7" s="144">
        <v>2382</v>
      </c>
      <c r="D7" s="194">
        <v>31</v>
      </c>
      <c r="E7" s="115">
        <f t="shared" si="0"/>
        <v>75.838709677419359</v>
      </c>
      <c r="F7" s="144">
        <v>294152</v>
      </c>
      <c r="G7" s="150">
        <v>3126</v>
      </c>
      <c r="H7" s="114">
        <f t="shared" si="1"/>
        <v>93.09852847088932</v>
      </c>
      <c r="I7" s="168">
        <f t="shared" si="2"/>
        <v>123.48950461796809</v>
      </c>
      <c r="J7" s="190">
        <f t="shared" si="2"/>
        <v>100.83870967741936</v>
      </c>
      <c r="K7" s="116">
        <f t="shared" si="3"/>
        <v>0.2246240061282824</v>
      </c>
    </row>
    <row r="8" spans="1:11" ht="16.5">
      <c r="A8" s="21" t="s">
        <v>14</v>
      </c>
      <c r="B8" s="28" t="s">
        <v>15</v>
      </c>
      <c r="C8" s="144">
        <v>179</v>
      </c>
      <c r="D8" s="194">
        <v>512</v>
      </c>
      <c r="E8" s="114">
        <f t="shared" si="0"/>
        <v>-0.650390625</v>
      </c>
      <c r="F8" s="144">
        <v>195919</v>
      </c>
      <c r="G8" s="150">
        <v>322426</v>
      </c>
      <c r="H8" s="114">
        <f t="shared" si="1"/>
        <v>-0.3923597972868193</v>
      </c>
      <c r="I8" s="168">
        <f t="shared" si="2"/>
        <v>1094.5195530726257</v>
      </c>
      <c r="J8" s="190">
        <f t="shared" si="2"/>
        <v>629.73828125</v>
      </c>
      <c r="K8" s="116">
        <f t="shared" si="3"/>
        <v>0.73805465803993597</v>
      </c>
    </row>
    <row r="9" spans="1:11" ht="16.5">
      <c r="A9" s="21" t="s">
        <v>16</v>
      </c>
      <c r="B9" s="28" t="s">
        <v>17</v>
      </c>
      <c r="C9" s="144">
        <v>6586</v>
      </c>
      <c r="D9" s="194">
        <v>17865</v>
      </c>
      <c r="E9" s="115">
        <f t="shared" si="0"/>
        <v>-0.63134620766862581</v>
      </c>
      <c r="F9" s="144">
        <v>5803877</v>
      </c>
      <c r="G9" s="150">
        <v>9747888</v>
      </c>
      <c r="H9" s="114">
        <f t="shared" si="1"/>
        <v>-0.40460159164733939</v>
      </c>
      <c r="I9" s="168">
        <f t="shared" si="2"/>
        <v>881.24460977831768</v>
      </c>
      <c r="J9" s="190">
        <f t="shared" si="2"/>
        <v>545.64164567590262</v>
      </c>
      <c r="K9" s="116">
        <f t="shared" si="3"/>
        <v>0.61506112438813876</v>
      </c>
    </row>
    <row r="10" spans="1:11" ht="16.5">
      <c r="A10" s="21" t="s">
        <v>18</v>
      </c>
      <c r="B10" s="28" t="s">
        <v>19</v>
      </c>
      <c r="C10" s="144">
        <v>50623</v>
      </c>
      <c r="D10" s="194">
        <v>36857</v>
      </c>
      <c r="E10" s="115">
        <f t="shared" si="0"/>
        <v>0.37349757169601433</v>
      </c>
      <c r="F10" s="144">
        <v>77192682</v>
      </c>
      <c r="G10" s="150">
        <v>53783493</v>
      </c>
      <c r="H10" s="114">
        <f t="shared" si="1"/>
        <v>0.43524858082385987</v>
      </c>
      <c r="I10" s="168">
        <f t="shared" si="2"/>
        <v>1524.853959662604</v>
      </c>
      <c r="J10" s="190">
        <f t="shared" si="2"/>
        <v>1459.247714138427</v>
      </c>
      <c r="K10" s="116">
        <f t="shared" si="3"/>
        <v>4.4958950347174197E-2</v>
      </c>
    </row>
    <row r="11" spans="1:11" ht="17.25" thickBot="1">
      <c r="A11" s="30" t="s">
        <v>20</v>
      </c>
      <c r="B11" s="70" t="s">
        <v>21</v>
      </c>
      <c r="C11" s="99">
        <f>SUM(C5:C10)</f>
        <v>63504</v>
      </c>
      <c r="D11" s="112">
        <f>SUM(D5:D10)</f>
        <v>75746</v>
      </c>
      <c r="E11" s="111">
        <f t="shared" si="0"/>
        <v>-0.16161909539777677</v>
      </c>
      <c r="F11" s="99">
        <f>SUM(F5:F10)</f>
        <v>87162097</v>
      </c>
      <c r="G11" s="112">
        <f>SUM(G5:G10)</f>
        <v>71403315</v>
      </c>
      <c r="H11" s="111">
        <f t="shared" si="1"/>
        <v>0.22070098566152005</v>
      </c>
      <c r="I11" s="171">
        <f t="shared" si="2"/>
        <v>1372.544989292013</v>
      </c>
      <c r="J11" s="191">
        <f t="shared" si="2"/>
        <v>942.66779763947932</v>
      </c>
      <c r="K11" s="111">
        <f t="shared" si="3"/>
        <v>0.45602193342021752</v>
      </c>
    </row>
    <row r="12" spans="1:11" ht="11.25" customHeight="1" thickTop="1">
      <c r="A12" s="33"/>
      <c r="B12" s="34"/>
      <c r="C12" s="148"/>
      <c r="D12" s="161"/>
      <c r="E12" s="160"/>
      <c r="F12" s="148"/>
      <c r="G12" s="162"/>
      <c r="H12" s="160"/>
      <c r="I12" s="172"/>
      <c r="J12" s="192"/>
      <c r="K12" s="163"/>
    </row>
    <row r="13" spans="1:11" ht="16.5">
      <c r="A13" s="21" t="s">
        <v>22</v>
      </c>
      <c r="B13" s="22" t="s">
        <v>23</v>
      </c>
      <c r="C13" s="158">
        <v>27</v>
      </c>
      <c r="D13" s="195">
        <v>23</v>
      </c>
      <c r="E13" s="114">
        <f t="shared" si="0"/>
        <v>0.17391304347826086</v>
      </c>
      <c r="F13" s="158">
        <v>22111</v>
      </c>
      <c r="G13" s="165">
        <v>18910</v>
      </c>
      <c r="H13" s="114">
        <f t="shared" si="1"/>
        <v>0.16927551560021153</v>
      </c>
      <c r="I13" s="168">
        <f t="shared" ref="I13:J13" si="4">IF(C13,F13/C13,0)</f>
        <v>818.92592592592598</v>
      </c>
      <c r="J13" s="190">
        <f t="shared" si="4"/>
        <v>822.17391304347825</v>
      </c>
      <c r="K13" s="116">
        <f t="shared" ref="K13" si="5">IF(J13,(I13-J13)/J13,0)</f>
        <v>-3.9504867109308416E-3</v>
      </c>
    </row>
    <row r="14" spans="1:11" ht="17.25" thickBot="1">
      <c r="A14" s="30" t="s">
        <v>24</v>
      </c>
      <c r="B14" s="36" t="s">
        <v>76</v>
      </c>
      <c r="C14" s="99">
        <f>SUM(C11:C13)</f>
        <v>63531</v>
      </c>
      <c r="D14" s="112">
        <f>SUM(D11:D13)</f>
        <v>75769</v>
      </c>
      <c r="E14" s="117">
        <f>(C14-D14)/D14</f>
        <v>-0.16151724319972549</v>
      </c>
      <c r="F14" s="99">
        <f>SUM(F11:F13)</f>
        <v>87184208</v>
      </c>
      <c r="G14" s="112">
        <f>SUM(G11:G13)</f>
        <v>71422225</v>
      </c>
      <c r="H14" s="118">
        <f>(F14-G14)/G14</f>
        <v>0.22068737007283096</v>
      </c>
      <c r="I14" s="101">
        <f>F14/C14</f>
        <v>1372.3097070721381</v>
      </c>
      <c r="J14" s="193">
        <f>G14/D14</f>
        <v>942.63122121184131</v>
      </c>
      <c r="K14" s="111">
        <f>(I14-J14)/J14</f>
        <v>0.45582882912355116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188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189</v>
      </c>
      <c r="D18" s="186" t="s">
        <v>185</v>
      </c>
      <c r="E18" s="9" t="s">
        <v>69</v>
      </c>
      <c r="F18" s="180" t="s">
        <v>186</v>
      </c>
      <c r="G18" s="74" t="s">
        <v>187</v>
      </c>
      <c r="H18" s="9" t="s">
        <v>69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78</v>
      </c>
      <c r="I19" s="45"/>
      <c r="J19" s="44"/>
    </row>
    <row r="20" spans="1:10" ht="16.5">
      <c r="A20" s="46" t="s">
        <v>28</v>
      </c>
      <c r="B20" s="22" t="s">
        <v>29</v>
      </c>
      <c r="C20" s="196">
        <v>2733</v>
      </c>
      <c r="D20" s="197">
        <v>2900</v>
      </c>
      <c r="E20" s="116">
        <f t="shared" ref="E20:E41" si="6">IF(D20,(C20-D20)/D20,0)</f>
        <v>-5.7586206896551723E-2</v>
      </c>
      <c r="F20" s="144">
        <v>233241</v>
      </c>
      <c r="G20" s="150">
        <v>323757</v>
      </c>
      <c r="H20" s="116">
        <f t="shared" ref="H20:H24" si="7">IF(G20,(F20-G20)/G20,0)</f>
        <v>-0.27958005541192932</v>
      </c>
      <c r="I20" s="4"/>
      <c r="J20" s="4"/>
    </row>
    <row r="21" spans="1:10" ht="16.5">
      <c r="A21" s="46" t="s">
        <v>30</v>
      </c>
      <c r="B21" s="22" t="s">
        <v>31</v>
      </c>
      <c r="C21" s="196">
        <v>8</v>
      </c>
      <c r="D21" s="198">
        <v>911</v>
      </c>
      <c r="E21" s="114">
        <f t="shared" si="6"/>
        <v>-0.99121844127332603</v>
      </c>
      <c r="F21" s="144">
        <v>1703</v>
      </c>
      <c r="G21" s="150">
        <v>134659</v>
      </c>
      <c r="H21" s="116">
        <f t="shared" si="7"/>
        <v>-0.98735324040725092</v>
      </c>
      <c r="I21" s="4"/>
      <c r="J21" s="4"/>
    </row>
    <row r="22" spans="1:10" ht="16.5">
      <c r="A22" s="46" t="s">
        <v>32</v>
      </c>
      <c r="B22" s="22" t="s">
        <v>33</v>
      </c>
      <c r="C22" s="144">
        <v>507635</v>
      </c>
      <c r="D22" s="199">
        <v>593297</v>
      </c>
      <c r="E22" s="114">
        <f t="shared" si="6"/>
        <v>-0.14438299873419214</v>
      </c>
      <c r="F22" s="144">
        <v>31077336</v>
      </c>
      <c r="G22" s="150">
        <v>27007835</v>
      </c>
      <c r="H22" s="116">
        <f t="shared" si="7"/>
        <v>0.1506785345807985</v>
      </c>
      <c r="I22" s="4"/>
      <c r="J22" s="4"/>
    </row>
    <row r="23" spans="1:10" ht="16.5">
      <c r="A23" s="46" t="s">
        <v>34</v>
      </c>
      <c r="B23" s="22" t="s">
        <v>35</v>
      </c>
      <c r="C23" s="144">
        <v>85487</v>
      </c>
      <c r="D23" s="199">
        <v>50478</v>
      </c>
      <c r="E23" s="116">
        <f t="shared" si="6"/>
        <v>0.69354966520068151</v>
      </c>
      <c r="F23" s="144">
        <v>2236231</v>
      </c>
      <c r="G23" s="150">
        <v>897643</v>
      </c>
      <c r="H23" s="116">
        <f t="shared" si="7"/>
        <v>1.4912253535091344</v>
      </c>
      <c r="I23" s="4"/>
      <c r="J23" s="4"/>
    </row>
    <row r="24" spans="1:10" ht="16.5">
      <c r="A24" s="46" t="s">
        <v>36</v>
      </c>
      <c r="B24" s="22" t="s">
        <v>37</v>
      </c>
      <c r="C24" s="144">
        <v>135824</v>
      </c>
      <c r="D24" s="199">
        <v>48427</v>
      </c>
      <c r="E24" s="116">
        <f t="shared" si="6"/>
        <v>1.8047163772275796</v>
      </c>
      <c r="F24" s="144">
        <v>3876989</v>
      </c>
      <c r="G24" s="150">
        <v>1420490</v>
      </c>
      <c r="H24" s="116">
        <f t="shared" si="7"/>
        <v>1.7293321318699886</v>
      </c>
      <c r="I24" s="4"/>
      <c r="J24" s="4"/>
    </row>
    <row r="25" spans="1:10" ht="16.5">
      <c r="A25" s="46" t="s">
        <v>38</v>
      </c>
      <c r="B25" s="22" t="s">
        <v>39</v>
      </c>
      <c r="C25" s="144">
        <v>43387</v>
      </c>
      <c r="D25" s="199">
        <v>20824</v>
      </c>
      <c r="E25" s="114">
        <f t="shared" si="6"/>
        <v>1.0835094122166731</v>
      </c>
      <c r="F25" s="144">
        <v>5636588</v>
      </c>
      <c r="G25" s="150">
        <v>2299623</v>
      </c>
      <c r="H25" s="116">
        <f>IF(G25,(F25-G25)/G25,0)</f>
        <v>1.4510922007650819</v>
      </c>
      <c r="I25" s="4"/>
      <c r="J25" s="4"/>
    </row>
    <row r="26" spans="1:10" ht="16.5">
      <c r="A26" s="46" t="s">
        <v>40</v>
      </c>
      <c r="B26" s="22" t="s">
        <v>41</v>
      </c>
      <c r="C26" s="144">
        <v>26205</v>
      </c>
      <c r="D26" s="199">
        <v>22331</v>
      </c>
      <c r="E26" s="114">
        <f t="shared" si="6"/>
        <v>0.17348081142805966</v>
      </c>
      <c r="F26" s="144">
        <v>4926941</v>
      </c>
      <c r="G26" s="150">
        <v>1757470</v>
      </c>
      <c r="H26" s="116">
        <f t="shared" ref="H26:H41" si="8">IF(G26,(F26-G26)/G26,0)</f>
        <v>1.8034282235258638</v>
      </c>
      <c r="I26" s="4"/>
      <c r="J26" s="4"/>
    </row>
    <row r="27" spans="1:10" ht="16.5">
      <c r="A27" s="46">
        <v>87149320103</v>
      </c>
      <c r="B27" s="22" t="s">
        <v>99</v>
      </c>
      <c r="C27" s="144">
        <v>917</v>
      </c>
      <c r="D27" s="199">
        <v>3989</v>
      </c>
      <c r="E27" s="114">
        <f>IF(D27,(C27-D27)/D27,0)</f>
        <v>-0.77011782401604412</v>
      </c>
      <c r="F27" s="144">
        <v>30165</v>
      </c>
      <c r="G27" s="150">
        <v>201677</v>
      </c>
      <c r="H27" s="116">
        <f t="shared" si="8"/>
        <v>-0.85042915156413468</v>
      </c>
      <c r="I27" s="4"/>
      <c r="J27" s="4"/>
    </row>
    <row r="28" spans="1:10" ht="16.5">
      <c r="A28" s="46" t="s">
        <v>42</v>
      </c>
      <c r="B28" s="22" t="s">
        <v>43</v>
      </c>
      <c r="C28" s="144">
        <v>105</v>
      </c>
      <c r="D28" s="199">
        <v>1127</v>
      </c>
      <c r="E28" s="114">
        <f t="shared" si="6"/>
        <v>-0.90683229813664601</v>
      </c>
      <c r="F28" s="144">
        <v>12264</v>
      </c>
      <c r="G28" s="150">
        <v>25392</v>
      </c>
      <c r="H28" s="116">
        <f t="shared" si="8"/>
        <v>-0.51701323251417775</v>
      </c>
      <c r="I28" s="4"/>
      <c r="J28" s="4"/>
    </row>
    <row r="29" spans="1:10" ht="16.5">
      <c r="A29" s="46" t="s">
        <v>44</v>
      </c>
      <c r="B29" s="22" t="s">
        <v>45</v>
      </c>
      <c r="C29" s="144">
        <v>538711</v>
      </c>
      <c r="D29" s="199">
        <v>347627</v>
      </c>
      <c r="E29" s="116">
        <f t="shared" si="6"/>
        <v>0.54968112373319677</v>
      </c>
      <c r="F29" s="144">
        <v>19441732</v>
      </c>
      <c r="G29" s="150">
        <v>16662259</v>
      </c>
      <c r="H29" s="116">
        <f t="shared" si="8"/>
        <v>0.16681249523248917</v>
      </c>
      <c r="I29" s="4"/>
      <c r="J29" s="4"/>
    </row>
    <row r="30" spans="1:10" ht="16.5">
      <c r="A30" s="46" t="s">
        <v>46</v>
      </c>
      <c r="B30" s="22" t="s">
        <v>47</v>
      </c>
      <c r="C30" s="144">
        <v>26192</v>
      </c>
      <c r="D30" s="199">
        <v>19514</v>
      </c>
      <c r="E30" s="116">
        <f t="shared" si="6"/>
        <v>0.34221584503433433</v>
      </c>
      <c r="F30" s="144">
        <v>1097978</v>
      </c>
      <c r="G30" s="150">
        <v>822936</v>
      </c>
      <c r="H30" s="116">
        <f t="shared" si="8"/>
        <v>0.33422040110045009</v>
      </c>
      <c r="I30" s="4"/>
      <c r="J30" s="4"/>
    </row>
    <row r="31" spans="1:10" ht="16.5">
      <c r="A31" s="46" t="s">
        <v>48</v>
      </c>
      <c r="B31" s="22" t="s">
        <v>49</v>
      </c>
      <c r="C31" s="144">
        <v>92609</v>
      </c>
      <c r="D31" s="199">
        <v>55262</v>
      </c>
      <c r="E31" s="116">
        <f t="shared" si="6"/>
        <v>0.67581701711845388</v>
      </c>
      <c r="F31" s="144">
        <v>1708182</v>
      </c>
      <c r="G31" s="150">
        <v>1024685</v>
      </c>
      <c r="H31" s="116">
        <f t="shared" si="8"/>
        <v>0.66703133157994898</v>
      </c>
      <c r="I31" s="4"/>
      <c r="J31" s="4"/>
    </row>
    <row r="32" spans="1:10" ht="16.5">
      <c r="A32" s="46" t="s">
        <v>50</v>
      </c>
      <c r="B32" s="22" t="s">
        <v>51</v>
      </c>
      <c r="C32" s="144">
        <v>112922</v>
      </c>
      <c r="D32" s="199">
        <v>138693</v>
      </c>
      <c r="E32" s="114">
        <f t="shared" si="6"/>
        <v>-0.18581327103747125</v>
      </c>
      <c r="F32" s="144">
        <v>5396591</v>
      </c>
      <c r="G32" s="150">
        <v>6711654</v>
      </c>
      <c r="H32" s="116">
        <f t="shared" si="8"/>
        <v>-0.19593724587113698</v>
      </c>
      <c r="I32" s="4"/>
      <c r="J32" s="4"/>
    </row>
    <row r="33" spans="1:10" ht="16.5">
      <c r="A33" s="46" t="s">
        <v>52</v>
      </c>
      <c r="B33" s="22" t="s">
        <v>53</v>
      </c>
      <c r="C33" s="144">
        <v>17297</v>
      </c>
      <c r="D33" s="199">
        <v>51254</v>
      </c>
      <c r="E33" s="114">
        <f t="shared" si="6"/>
        <v>-0.66252390057361377</v>
      </c>
      <c r="F33" s="144">
        <v>711971</v>
      </c>
      <c r="G33" s="150">
        <v>1398605</v>
      </c>
      <c r="H33" s="116">
        <f t="shared" si="8"/>
        <v>-0.49094204582423201</v>
      </c>
      <c r="I33" s="4"/>
      <c r="J33" s="4"/>
    </row>
    <row r="34" spans="1:10" ht="16.5">
      <c r="A34" s="46" t="s">
        <v>54</v>
      </c>
      <c r="B34" s="22" t="s">
        <v>55</v>
      </c>
      <c r="C34" s="144">
        <v>71916</v>
      </c>
      <c r="D34" s="199">
        <v>108655</v>
      </c>
      <c r="E34" s="114">
        <f t="shared" si="6"/>
        <v>-0.33812525884680872</v>
      </c>
      <c r="F34" s="144">
        <v>7787799</v>
      </c>
      <c r="G34" s="150">
        <v>10584770</v>
      </c>
      <c r="H34" s="116">
        <f t="shared" si="8"/>
        <v>-0.26424485369072731</v>
      </c>
      <c r="I34" s="4"/>
      <c r="J34" s="4"/>
    </row>
    <row r="35" spans="1:10" ht="16.5">
      <c r="A35" s="46">
        <v>87149320906</v>
      </c>
      <c r="B35" s="22" t="s">
        <v>98</v>
      </c>
      <c r="C35" s="144">
        <v>146101</v>
      </c>
      <c r="D35" s="199">
        <v>178176</v>
      </c>
      <c r="E35" s="114">
        <f t="shared" si="6"/>
        <v>-0.18001863326149425</v>
      </c>
      <c r="F35" s="144">
        <v>4059691</v>
      </c>
      <c r="G35" s="150">
        <v>6180455</v>
      </c>
      <c r="H35" s="116">
        <f t="shared" si="8"/>
        <v>-0.34314043221736912</v>
      </c>
      <c r="I35" s="4"/>
      <c r="J35" s="4"/>
    </row>
    <row r="36" spans="1:10" ht="16.5">
      <c r="A36" s="46" t="s">
        <v>56</v>
      </c>
      <c r="B36" s="22" t="s">
        <v>57</v>
      </c>
      <c r="C36" s="144">
        <v>2742</v>
      </c>
      <c r="D36" s="199">
        <v>6448</v>
      </c>
      <c r="E36" s="114">
        <f t="shared" si="6"/>
        <v>-0.57475186104218368</v>
      </c>
      <c r="F36" s="144">
        <v>122125</v>
      </c>
      <c r="G36" s="150">
        <v>170427</v>
      </c>
      <c r="H36" s="116">
        <f t="shared" si="8"/>
        <v>-0.28341753360676419</v>
      </c>
      <c r="I36" s="4"/>
      <c r="J36" s="4"/>
    </row>
    <row r="37" spans="1:10" ht="16.5">
      <c r="A37" s="46" t="s">
        <v>58</v>
      </c>
      <c r="B37" s="22" t="s">
        <v>59</v>
      </c>
      <c r="C37" s="144">
        <v>26754</v>
      </c>
      <c r="D37" s="199">
        <v>15002</v>
      </c>
      <c r="E37" s="116">
        <f t="shared" si="6"/>
        <v>0.78336221837088393</v>
      </c>
      <c r="F37" s="144">
        <v>1180085</v>
      </c>
      <c r="G37" s="150">
        <v>657825</v>
      </c>
      <c r="H37" s="116">
        <f t="shared" si="8"/>
        <v>0.79391935545167791</v>
      </c>
      <c r="I37" s="4"/>
      <c r="J37" s="4"/>
    </row>
    <row r="38" spans="1:10" ht="16.5">
      <c r="A38" s="46" t="s">
        <v>60</v>
      </c>
      <c r="B38" s="22" t="s">
        <v>61</v>
      </c>
      <c r="C38" s="144">
        <v>27529</v>
      </c>
      <c r="D38" s="199">
        <v>26583</v>
      </c>
      <c r="E38" s="114">
        <f t="shared" si="6"/>
        <v>3.5586653124177109E-2</v>
      </c>
      <c r="F38" s="144">
        <v>824128</v>
      </c>
      <c r="G38" s="150">
        <v>1134505</v>
      </c>
      <c r="H38" s="116">
        <f t="shared" si="8"/>
        <v>-0.27357922618234382</v>
      </c>
      <c r="I38" s="4"/>
      <c r="J38" s="4"/>
    </row>
    <row r="39" spans="1:10" ht="16.5">
      <c r="A39" s="46" t="s">
        <v>62</v>
      </c>
      <c r="B39" s="22" t="s">
        <v>63</v>
      </c>
      <c r="C39" s="144">
        <v>71700</v>
      </c>
      <c r="D39" s="199">
        <v>59662</v>
      </c>
      <c r="E39" s="116">
        <f t="shared" si="6"/>
        <v>0.20176997083570783</v>
      </c>
      <c r="F39" s="144">
        <v>2703720</v>
      </c>
      <c r="G39" s="150">
        <v>2188309</v>
      </c>
      <c r="H39" s="116">
        <f t="shared" si="8"/>
        <v>0.23552935165920352</v>
      </c>
      <c r="I39" s="4"/>
      <c r="J39" s="4"/>
    </row>
    <row r="40" spans="1:10" ht="16.5">
      <c r="A40" s="46" t="s">
        <v>64</v>
      </c>
      <c r="B40" s="22" t="s">
        <v>65</v>
      </c>
      <c r="C40" s="144">
        <v>363696</v>
      </c>
      <c r="D40" s="199">
        <v>278558</v>
      </c>
      <c r="E40" s="114">
        <f t="shared" si="6"/>
        <v>0.30563832307813815</v>
      </c>
      <c r="F40" s="144">
        <v>7042334</v>
      </c>
      <c r="G40" s="150">
        <v>5444330</v>
      </c>
      <c r="H40" s="116">
        <f t="shared" si="8"/>
        <v>0.29351710862493641</v>
      </c>
      <c r="I40" s="4"/>
      <c r="J40" s="4"/>
    </row>
    <row r="41" spans="1:10" ht="16.5">
      <c r="A41" s="46" t="s">
        <v>66</v>
      </c>
      <c r="B41" s="22" t="s">
        <v>67</v>
      </c>
      <c r="C41" s="144">
        <v>10448</v>
      </c>
      <c r="D41" s="199">
        <v>8065</v>
      </c>
      <c r="E41" s="114">
        <f t="shared" si="6"/>
        <v>0.29547427154370737</v>
      </c>
      <c r="F41" s="144">
        <v>80532</v>
      </c>
      <c r="G41" s="150">
        <v>89508</v>
      </c>
      <c r="H41" s="116">
        <f t="shared" si="8"/>
        <v>-0.10028153908030567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2310918</v>
      </c>
      <c r="D42" s="121">
        <f>SUM(D20:D41)</f>
        <v>2037783</v>
      </c>
      <c r="E42" s="111">
        <f t="shared" ref="E42" si="9">(C42-D42)/D42</f>
        <v>0.13403537079267028</v>
      </c>
      <c r="F42" s="120">
        <f>SUM(F20:F41)</f>
        <v>100188326</v>
      </c>
      <c r="G42" s="121">
        <f>SUM(G20:G41)</f>
        <v>87138814</v>
      </c>
      <c r="H42" s="118">
        <f t="shared" ref="H42" si="10">(F42-G42)/G42</f>
        <v>0.14975544652237291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H5:H14">
    <cfRule type="cellIs" dxfId="145" priority="1" operator="greaterThanOrEqual">
      <formula>0</formula>
    </cfRule>
    <cfRule type="cellIs" dxfId="144" priority="2" operator="lessThan">
      <formula>0</formula>
    </cfRule>
  </conditionalFormatting>
  <conditionalFormatting sqref="H20:H42">
    <cfRule type="cellIs" dxfId="143" priority="3" operator="greaterThanOrEqual">
      <formula>0</formula>
    </cfRule>
    <cfRule type="cellIs" dxfId="142" priority="4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3EE09-D9E6-43E5-8829-A495FF630412}">
  <sheetPr>
    <tabColor rgb="FFCC66FF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20" style="4" customWidth="1"/>
    <col min="4" max="4" width="19.125" style="4" customWidth="1"/>
    <col min="5" max="5" width="12.125" style="4" customWidth="1"/>
    <col min="6" max="6" width="19.875" style="4" customWidth="1"/>
    <col min="7" max="7" width="20.87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195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181" t="s">
        <v>189</v>
      </c>
      <c r="D3" s="186" t="s">
        <v>185</v>
      </c>
      <c r="E3" s="9" t="s">
        <v>79</v>
      </c>
      <c r="F3" s="180" t="s">
        <v>186</v>
      </c>
      <c r="G3" s="74" t="s">
        <v>187</v>
      </c>
      <c r="H3" s="9" t="s">
        <v>79</v>
      </c>
      <c r="I3" s="56" t="s">
        <v>134</v>
      </c>
      <c r="J3" s="56" t="s">
        <v>85</v>
      </c>
      <c r="K3" s="64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144">
        <v>28891</v>
      </c>
      <c r="D5" s="194">
        <v>24406</v>
      </c>
      <c r="E5" s="115">
        <f>IF(D5,(C5-D5)/D5,0)</f>
        <v>0.1837662869786118</v>
      </c>
      <c r="F5" s="144">
        <v>1757178</v>
      </c>
      <c r="G5" s="150">
        <v>1568562</v>
      </c>
      <c r="H5" s="114">
        <f t="shared" ref="H5:H11" si="0">(F5-G5)/G5</f>
        <v>0.12024771733600584</v>
      </c>
      <c r="I5" s="168">
        <f t="shared" ref="I5:J11" si="1">F5/C5</f>
        <v>60.820947699975768</v>
      </c>
      <c r="J5" s="168">
        <f t="shared" si="1"/>
        <v>64.269523887568624</v>
      </c>
      <c r="K5" s="125">
        <f t="shared" ref="K5:K11" si="2">(I5-J5)/J5</f>
        <v>-5.3658032283321444E-2</v>
      </c>
    </row>
    <row r="6" spans="1:11" ht="16.5">
      <c r="A6" s="26" t="s">
        <v>10</v>
      </c>
      <c r="B6" s="27" t="s">
        <v>11</v>
      </c>
      <c r="C6" s="144">
        <v>11526</v>
      </c>
      <c r="D6" s="194">
        <v>14916</v>
      </c>
      <c r="E6" s="114">
        <f t="shared" ref="E6:E11" si="3">IF(D6,(C6-D6)/D6,0)</f>
        <v>-0.22727272727272727</v>
      </c>
      <c r="F6" s="144">
        <v>1146495</v>
      </c>
      <c r="G6" s="150">
        <v>1502654</v>
      </c>
      <c r="H6" s="114">
        <f t="shared" si="0"/>
        <v>-0.23701996600681194</v>
      </c>
      <c r="I6" s="168">
        <f t="shared" si="1"/>
        <v>99.470327954190523</v>
      </c>
      <c r="J6" s="168">
        <f t="shared" si="1"/>
        <v>100.74108340037543</v>
      </c>
      <c r="K6" s="125">
        <f t="shared" si="2"/>
        <v>-1.2614073655874256E-2</v>
      </c>
    </row>
    <row r="7" spans="1:11" ht="16.5">
      <c r="A7" s="21" t="s">
        <v>12</v>
      </c>
      <c r="B7" s="28" t="s">
        <v>13</v>
      </c>
      <c r="C7" s="144">
        <v>19148</v>
      </c>
      <c r="D7" s="194">
        <v>20494</v>
      </c>
      <c r="E7" s="115">
        <f t="shared" si="3"/>
        <v>-6.5677759344198297E-2</v>
      </c>
      <c r="F7" s="144">
        <v>1157513</v>
      </c>
      <c r="G7" s="150">
        <v>1168408</v>
      </c>
      <c r="H7" s="114">
        <f t="shared" si="0"/>
        <v>-9.3246537168523332E-3</v>
      </c>
      <c r="I7" s="168">
        <f t="shared" si="1"/>
        <v>60.450856486317107</v>
      </c>
      <c r="J7" s="168">
        <f t="shared" si="1"/>
        <v>57.012198692300188</v>
      </c>
      <c r="K7" s="125">
        <f t="shared" si="2"/>
        <v>6.0314421700795214E-2</v>
      </c>
    </row>
    <row r="8" spans="1:11" ht="16.5">
      <c r="A8" s="21" t="s">
        <v>14</v>
      </c>
      <c r="B8" s="28" t="s">
        <v>15</v>
      </c>
      <c r="C8" s="144">
        <v>32815</v>
      </c>
      <c r="D8" s="194">
        <v>31488</v>
      </c>
      <c r="E8" s="116">
        <f t="shared" si="3"/>
        <v>4.214303861788618E-2</v>
      </c>
      <c r="F8" s="144">
        <v>3423376</v>
      </c>
      <c r="G8" s="150">
        <v>3584613</v>
      </c>
      <c r="H8" s="114">
        <f t="shared" si="0"/>
        <v>-4.4980308892480163E-2</v>
      </c>
      <c r="I8" s="168">
        <f t="shared" si="1"/>
        <v>104.32351058966935</v>
      </c>
      <c r="J8" s="168">
        <f t="shared" si="1"/>
        <v>113.84060594512195</v>
      </c>
      <c r="K8" s="125">
        <f t="shared" si="2"/>
        <v>-8.3600181819485489E-2</v>
      </c>
    </row>
    <row r="9" spans="1:11" ht="16.5">
      <c r="A9" s="21" t="s">
        <v>16</v>
      </c>
      <c r="B9" s="28" t="s">
        <v>17</v>
      </c>
      <c r="C9" s="144">
        <v>11101</v>
      </c>
      <c r="D9" s="194">
        <v>8710</v>
      </c>
      <c r="E9" s="116">
        <f t="shared" si="3"/>
        <v>0.27451205510907001</v>
      </c>
      <c r="F9" s="144">
        <v>1454459</v>
      </c>
      <c r="G9" s="150">
        <v>993440</v>
      </c>
      <c r="H9" s="116">
        <f t="shared" si="0"/>
        <v>0.46406325495248835</v>
      </c>
      <c r="I9" s="168">
        <f t="shared" si="1"/>
        <v>131.0205386902081</v>
      </c>
      <c r="J9" s="168">
        <f t="shared" si="1"/>
        <v>114.05740528128588</v>
      </c>
      <c r="K9" s="125">
        <f t="shared" si="2"/>
        <v>0.14872452487489179</v>
      </c>
    </row>
    <row r="10" spans="1:11" ht="16.5">
      <c r="A10" s="21" t="s">
        <v>18</v>
      </c>
      <c r="B10" s="28" t="s">
        <v>19</v>
      </c>
      <c r="C10" s="144">
        <v>16058</v>
      </c>
      <c r="D10" s="194">
        <v>9895</v>
      </c>
      <c r="E10" s="116">
        <f t="shared" si="3"/>
        <v>0.62283981808994437</v>
      </c>
      <c r="F10" s="144">
        <v>6016572</v>
      </c>
      <c r="G10" s="150">
        <v>1904958</v>
      </c>
      <c r="H10" s="124">
        <f t="shared" si="0"/>
        <v>2.1583751452787934</v>
      </c>
      <c r="I10" s="169">
        <f t="shared" si="1"/>
        <v>374.67754390335034</v>
      </c>
      <c r="J10" s="169">
        <f t="shared" si="1"/>
        <v>192.51723092470945</v>
      </c>
      <c r="K10" s="126">
        <f t="shared" si="2"/>
        <v>0.94620264432268408</v>
      </c>
    </row>
    <row r="11" spans="1:11" ht="17.25" thickBot="1">
      <c r="A11" s="48" t="s">
        <v>20</v>
      </c>
      <c r="B11" s="70" t="s">
        <v>21</v>
      </c>
      <c r="C11" s="99">
        <f>SUM(C5:C10)</f>
        <v>119539</v>
      </c>
      <c r="D11" s="112">
        <f>SUM(D5:D10)</f>
        <v>109909</v>
      </c>
      <c r="E11" s="142">
        <f t="shared" si="3"/>
        <v>8.7617938476375917E-2</v>
      </c>
      <c r="F11" s="99">
        <f>SUM(F5:F10)</f>
        <v>14955593</v>
      </c>
      <c r="G11" s="112">
        <f>SUM(G5:G10)</f>
        <v>10722635</v>
      </c>
      <c r="H11" s="122">
        <f t="shared" si="0"/>
        <v>0.39476845010578088</v>
      </c>
      <c r="I11" s="101">
        <f t="shared" si="1"/>
        <v>125.11057479149065</v>
      </c>
      <c r="J11" s="101">
        <f t="shared" si="1"/>
        <v>97.559208072132407</v>
      </c>
      <c r="K11" s="123">
        <f t="shared" si="2"/>
        <v>0.28240662530785993</v>
      </c>
    </row>
    <row r="12" spans="1:11" ht="11.25" customHeight="1" thickTop="1">
      <c r="A12" s="33"/>
      <c r="B12" s="34"/>
      <c r="C12" s="148"/>
      <c r="D12" s="161"/>
      <c r="E12" s="166"/>
      <c r="F12" s="148"/>
      <c r="G12" s="162"/>
      <c r="H12" s="166"/>
      <c r="I12" s="170"/>
      <c r="J12" s="170"/>
      <c r="K12" s="167"/>
    </row>
    <row r="13" spans="1:11" ht="16.5">
      <c r="A13" s="21" t="s">
        <v>22</v>
      </c>
      <c r="B13" s="22" t="s">
        <v>23</v>
      </c>
      <c r="C13" s="144">
        <v>1715</v>
      </c>
      <c r="D13" s="195">
        <v>674</v>
      </c>
      <c r="E13" s="128">
        <f>(C13-D13)/D13</f>
        <v>1.5445103857566767</v>
      </c>
      <c r="F13" s="158">
        <v>101205</v>
      </c>
      <c r="G13" s="165">
        <v>36395</v>
      </c>
      <c r="H13" s="129">
        <f>(F13-G13)/G13</f>
        <v>1.7807391125154555</v>
      </c>
      <c r="I13" s="169">
        <f>F13/C13</f>
        <v>59.011661807580175</v>
      </c>
      <c r="J13" s="169">
        <f>G13/D13</f>
        <v>53.998516320474778</v>
      </c>
      <c r="K13" s="125">
        <f>(I13-J13)/J13</f>
        <v>9.2838578329689184E-2</v>
      </c>
    </row>
    <row r="14" spans="1:11" ht="17.25" thickBot="1">
      <c r="A14" s="48" t="s">
        <v>24</v>
      </c>
      <c r="B14" s="73" t="s">
        <v>76</v>
      </c>
      <c r="C14" s="99">
        <f>SUM(C11:C13)</f>
        <v>121254</v>
      </c>
      <c r="D14" s="112">
        <f>D11+D13</f>
        <v>110583</v>
      </c>
      <c r="E14" s="127">
        <f>(C14-D14)/D14</f>
        <v>9.6497653346355225E-2</v>
      </c>
      <c r="F14" s="99">
        <f>SUM(F11:F13)</f>
        <v>15056798</v>
      </c>
      <c r="G14" s="112">
        <f>G11+G13</f>
        <v>10759030</v>
      </c>
      <c r="H14" s="117">
        <f>(F14-G14)/G14</f>
        <v>0.3994568283572032</v>
      </c>
      <c r="I14" s="101">
        <f>F14/C14</f>
        <v>124.17568080228281</v>
      </c>
      <c r="J14" s="101">
        <f>G14/D14</f>
        <v>97.293706989320242</v>
      </c>
      <c r="K14" s="123">
        <f>(I14-J14)/J14</f>
        <v>0.27629714854952908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201" t="s">
        <v>196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189</v>
      </c>
      <c r="D18" s="186" t="s">
        <v>185</v>
      </c>
      <c r="E18" s="9" t="s">
        <v>79</v>
      </c>
      <c r="F18" s="180" t="s">
        <v>186</v>
      </c>
      <c r="G18" s="74" t="s">
        <v>187</v>
      </c>
      <c r="H18" s="9" t="s">
        <v>79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21235</v>
      </c>
      <c r="D20" s="76">
        <v>15930</v>
      </c>
      <c r="E20" s="116">
        <f t="shared" ref="E20:E41" si="4">IF(D20,(C20-D20)/D20,0)</f>
        <v>0.33301946013810418</v>
      </c>
      <c r="F20" s="23">
        <v>1061504</v>
      </c>
      <c r="G20" s="76">
        <v>927649</v>
      </c>
      <c r="H20" s="116">
        <f t="shared" ref="H20:H24" si="5">IF(G20,(F20-G20)/G20,0)</f>
        <v>0.14429487877419153</v>
      </c>
      <c r="I20" s="4"/>
      <c r="J20" s="4"/>
    </row>
    <row r="21" spans="1:10">
      <c r="A21" s="46" t="s">
        <v>30</v>
      </c>
      <c r="B21" s="22" t="s">
        <v>31</v>
      </c>
      <c r="C21" s="23">
        <v>13702</v>
      </c>
      <c r="D21" s="76">
        <v>11968</v>
      </c>
      <c r="E21" s="114">
        <f t="shared" si="4"/>
        <v>0.14488636363636365</v>
      </c>
      <c r="F21" s="23">
        <v>775759</v>
      </c>
      <c r="G21" s="76">
        <v>793569</v>
      </c>
      <c r="H21" s="116">
        <f t="shared" si="5"/>
        <v>-2.2442912966610339E-2</v>
      </c>
      <c r="I21" s="4"/>
      <c r="J21" s="4"/>
    </row>
    <row r="22" spans="1:10">
      <c r="A22" s="46" t="s">
        <v>32</v>
      </c>
      <c r="B22" s="22" t="s">
        <v>33</v>
      </c>
      <c r="C22" s="23">
        <v>2094769</v>
      </c>
      <c r="D22" s="76">
        <v>3363996</v>
      </c>
      <c r="E22" s="114">
        <f t="shared" si="4"/>
        <v>-0.37729741652487103</v>
      </c>
      <c r="F22" s="23">
        <v>140104648</v>
      </c>
      <c r="G22" s="76">
        <v>192830337</v>
      </c>
      <c r="H22" s="116">
        <f t="shared" si="5"/>
        <v>-0.27343046649345432</v>
      </c>
      <c r="I22" s="4"/>
      <c r="J22" s="4"/>
    </row>
    <row r="23" spans="1:10">
      <c r="A23" s="46" t="s">
        <v>34</v>
      </c>
      <c r="B23" s="22" t="s">
        <v>35</v>
      </c>
      <c r="C23" s="23">
        <v>338527</v>
      </c>
      <c r="D23" s="76">
        <v>527936</v>
      </c>
      <c r="E23" s="116">
        <f t="shared" si="4"/>
        <v>-0.35877265426112254</v>
      </c>
      <c r="F23" s="23">
        <v>36078908</v>
      </c>
      <c r="G23" s="76">
        <v>35982169</v>
      </c>
      <c r="H23" s="116">
        <f t="shared" si="5"/>
        <v>2.6885260863512704E-3</v>
      </c>
      <c r="I23" s="4"/>
      <c r="J23" s="4"/>
    </row>
    <row r="24" spans="1:10">
      <c r="A24" s="46" t="s">
        <v>36</v>
      </c>
      <c r="B24" s="22" t="s">
        <v>37</v>
      </c>
      <c r="C24" s="23">
        <v>39247</v>
      </c>
      <c r="D24" s="76">
        <v>32533</v>
      </c>
      <c r="E24" s="116">
        <f t="shared" si="4"/>
        <v>0.20637506531829219</v>
      </c>
      <c r="F24" s="23">
        <v>2474428</v>
      </c>
      <c r="G24" s="76">
        <v>507228</v>
      </c>
      <c r="H24" s="116">
        <f t="shared" si="5"/>
        <v>3.8783347922433302</v>
      </c>
      <c r="I24" s="4"/>
      <c r="J24" s="4"/>
    </row>
    <row r="25" spans="1:10">
      <c r="A25" s="46" t="s">
        <v>38</v>
      </c>
      <c r="B25" s="22" t="s">
        <v>39</v>
      </c>
      <c r="C25" s="23">
        <v>82265</v>
      </c>
      <c r="D25" s="76">
        <v>83460</v>
      </c>
      <c r="E25" s="114">
        <f t="shared" si="4"/>
        <v>-1.4318236280853103E-2</v>
      </c>
      <c r="F25" s="23">
        <v>1167852</v>
      </c>
      <c r="G25" s="76">
        <v>1600708</v>
      </c>
      <c r="H25" s="116">
        <f>IF(G25,(F25-G25)/G25,0)</f>
        <v>-0.27041534121151389</v>
      </c>
      <c r="I25" s="4"/>
      <c r="J25" s="4"/>
    </row>
    <row r="26" spans="1:10">
      <c r="A26" s="46" t="s">
        <v>40</v>
      </c>
      <c r="B26" s="22" t="s">
        <v>41</v>
      </c>
      <c r="C26" s="23">
        <v>293394</v>
      </c>
      <c r="D26" s="76">
        <v>528203</v>
      </c>
      <c r="E26" s="114">
        <f t="shared" si="4"/>
        <v>-0.44454310179987616</v>
      </c>
      <c r="F26" s="23">
        <v>9884019</v>
      </c>
      <c r="G26" s="76">
        <v>17081284</v>
      </c>
      <c r="H26" s="116">
        <f t="shared" ref="H26:H41" si="6">IF(G26,(F26-G26)/G26,0)</f>
        <v>-0.4213538630936644</v>
      </c>
      <c r="I26" s="4"/>
      <c r="J26" s="4"/>
    </row>
    <row r="27" spans="1:10">
      <c r="A27" s="46">
        <v>87149320103</v>
      </c>
      <c r="B27" s="22" t="s">
        <v>99</v>
      </c>
      <c r="C27" s="23">
        <v>3033</v>
      </c>
      <c r="D27" s="76">
        <v>2808</v>
      </c>
      <c r="E27" s="114">
        <f>IF(D27,(C27-D27)/D27,0)</f>
        <v>8.0128205128205135E-2</v>
      </c>
      <c r="F27" s="23">
        <v>58821</v>
      </c>
      <c r="G27" s="76">
        <v>34730</v>
      </c>
      <c r="H27" s="116">
        <f t="shared" si="6"/>
        <v>0.69366541894615608</v>
      </c>
      <c r="I27" s="4"/>
      <c r="J27" s="4"/>
    </row>
    <row r="28" spans="1:10">
      <c r="A28" s="46" t="s">
        <v>42</v>
      </c>
      <c r="B28" s="22" t="s">
        <v>43</v>
      </c>
      <c r="C28" s="23">
        <v>11029</v>
      </c>
      <c r="D28" s="76">
        <v>31132</v>
      </c>
      <c r="E28" s="114">
        <f t="shared" si="4"/>
        <v>-0.64573429268919436</v>
      </c>
      <c r="F28" s="23">
        <v>122734</v>
      </c>
      <c r="G28" s="76">
        <v>239831</v>
      </c>
      <c r="H28" s="116">
        <f t="shared" si="6"/>
        <v>-0.48824797461545838</v>
      </c>
      <c r="I28" s="4"/>
      <c r="J28" s="4"/>
    </row>
    <row r="29" spans="1:10">
      <c r="A29" s="46" t="s">
        <v>44</v>
      </c>
      <c r="B29" s="22" t="s">
        <v>45</v>
      </c>
      <c r="C29" s="23">
        <v>392312</v>
      </c>
      <c r="D29" s="76">
        <v>411732</v>
      </c>
      <c r="E29" s="116">
        <f t="shared" si="4"/>
        <v>-4.716660351879378E-2</v>
      </c>
      <c r="F29" s="23">
        <v>6130303</v>
      </c>
      <c r="G29" s="76">
        <v>7434982</v>
      </c>
      <c r="H29" s="116">
        <f t="shared" si="6"/>
        <v>-0.17547843424503248</v>
      </c>
      <c r="I29" s="4"/>
      <c r="J29" s="4"/>
    </row>
    <row r="30" spans="1:10">
      <c r="A30" s="46" t="s">
        <v>46</v>
      </c>
      <c r="B30" s="22" t="s">
        <v>47</v>
      </c>
      <c r="C30" s="23">
        <v>268038</v>
      </c>
      <c r="D30" s="76">
        <v>389589</v>
      </c>
      <c r="E30" s="116">
        <f t="shared" si="4"/>
        <v>-0.31199802869177518</v>
      </c>
      <c r="F30" s="23">
        <v>2872569</v>
      </c>
      <c r="G30" s="76">
        <v>4145238</v>
      </c>
      <c r="H30" s="116">
        <f t="shared" si="6"/>
        <v>-0.30701952457253356</v>
      </c>
      <c r="I30" s="4"/>
      <c r="J30" s="4"/>
    </row>
    <row r="31" spans="1:10">
      <c r="A31" s="46" t="s">
        <v>48</v>
      </c>
      <c r="B31" s="22" t="s">
        <v>49</v>
      </c>
      <c r="C31" s="23">
        <v>120022</v>
      </c>
      <c r="D31" s="76">
        <v>129371</v>
      </c>
      <c r="E31" s="116">
        <f t="shared" si="4"/>
        <v>-7.2265036213680037E-2</v>
      </c>
      <c r="F31" s="23">
        <v>1302119</v>
      </c>
      <c r="G31" s="76">
        <v>821549</v>
      </c>
      <c r="H31" s="116">
        <f t="shared" si="6"/>
        <v>0.58495597949726674</v>
      </c>
      <c r="I31" s="4"/>
      <c r="J31" s="4"/>
    </row>
    <row r="32" spans="1:10">
      <c r="A32" s="46" t="s">
        <v>50</v>
      </c>
      <c r="B32" s="22" t="s">
        <v>51</v>
      </c>
      <c r="C32" s="23">
        <v>375434</v>
      </c>
      <c r="D32" s="76">
        <v>503121</v>
      </c>
      <c r="E32" s="114">
        <f t="shared" si="4"/>
        <v>-0.25378984379503139</v>
      </c>
      <c r="F32" s="23">
        <v>3584767</v>
      </c>
      <c r="G32" s="76">
        <v>5629002</v>
      </c>
      <c r="H32" s="116">
        <f>IF(G32,(F32-G32)/G32,0)</f>
        <v>-0.3631611784824379</v>
      </c>
      <c r="I32" s="4"/>
      <c r="J32" s="4"/>
    </row>
    <row r="33" spans="1:10">
      <c r="A33" s="46" t="s">
        <v>52</v>
      </c>
      <c r="B33" s="22" t="s">
        <v>53</v>
      </c>
      <c r="C33" s="23">
        <v>263773</v>
      </c>
      <c r="D33" s="76">
        <v>242947</v>
      </c>
      <c r="E33" s="114">
        <f t="shared" si="4"/>
        <v>8.5722400358926018E-2</v>
      </c>
      <c r="F33" s="23">
        <v>1119160</v>
      </c>
      <c r="G33" s="76">
        <v>1050044</v>
      </c>
      <c r="H33" s="116">
        <f t="shared" si="6"/>
        <v>6.582200364937088E-2</v>
      </c>
      <c r="I33" s="4"/>
      <c r="J33" s="4"/>
    </row>
    <row r="34" spans="1:10">
      <c r="A34" s="46" t="s">
        <v>54</v>
      </c>
      <c r="B34" s="22" t="s">
        <v>55</v>
      </c>
      <c r="C34" s="23">
        <v>72348</v>
      </c>
      <c r="D34" s="76">
        <v>75266</v>
      </c>
      <c r="E34" s="114">
        <f t="shared" si="4"/>
        <v>-3.8769165360189192E-2</v>
      </c>
      <c r="F34" s="23">
        <v>2126748</v>
      </c>
      <c r="G34" s="76">
        <v>2041828</v>
      </c>
      <c r="H34" s="116">
        <f t="shared" si="6"/>
        <v>4.1590182914525611E-2</v>
      </c>
      <c r="I34" s="4"/>
      <c r="J34" s="4"/>
    </row>
    <row r="35" spans="1:10">
      <c r="A35" s="46">
        <v>87149320906</v>
      </c>
      <c r="B35" s="22" t="s">
        <v>98</v>
      </c>
      <c r="C35" s="23">
        <v>86164</v>
      </c>
      <c r="D35" s="76">
        <v>147570</v>
      </c>
      <c r="E35" s="114">
        <f t="shared" si="4"/>
        <v>-0.41611438639289827</v>
      </c>
      <c r="F35" s="23">
        <v>605925</v>
      </c>
      <c r="G35" s="76">
        <v>2050897</v>
      </c>
      <c r="H35" s="116">
        <f t="shared" si="6"/>
        <v>-0.70455610398766977</v>
      </c>
      <c r="I35" s="4"/>
      <c r="J35" s="4"/>
    </row>
    <row r="36" spans="1:10">
      <c r="A36" s="46" t="s">
        <v>56</v>
      </c>
      <c r="B36" s="22" t="s">
        <v>57</v>
      </c>
      <c r="C36" s="23">
        <v>17169</v>
      </c>
      <c r="D36" s="76">
        <v>16700</v>
      </c>
      <c r="E36" s="114">
        <f t="shared" si="4"/>
        <v>2.808383233532934E-2</v>
      </c>
      <c r="F36" s="23">
        <v>42876</v>
      </c>
      <c r="G36" s="76">
        <v>66256</v>
      </c>
      <c r="H36" s="116">
        <f t="shared" si="6"/>
        <v>-0.35287370200434676</v>
      </c>
      <c r="I36" s="4"/>
      <c r="J36" s="4"/>
    </row>
    <row r="37" spans="1:10">
      <c r="A37" s="46" t="s">
        <v>58</v>
      </c>
      <c r="B37" s="22" t="s">
        <v>59</v>
      </c>
      <c r="C37" s="23">
        <v>75289</v>
      </c>
      <c r="D37" s="76">
        <v>97387</v>
      </c>
      <c r="E37" s="116">
        <f t="shared" si="4"/>
        <v>-0.22690913571626603</v>
      </c>
      <c r="F37" s="23">
        <v>1838439</v>
      </c>
      <c r="G37" s="76">
        <v>2271737</v>
      </c>
      <c r="H37" s="116">
        <f t="shared" si="6"/>
        <v>-0.19073422671726525</v>
      </c>
      <c r="I37" s="4"/>
      <c r="J37" s="4"/>
    </row>
    <row r="38" spans="1:10">
      <c r="A38" s="46" t="s">
        <v>60</v>
      </c>
      <c r="B38" s="22" t="s">
        <v>61</v>
      </c>
      <c r="C38" s="23">
        <v>168126</v>
      </c>
      <c r="D38" s="76">
        <v>221628</v>
      </c>
      <c r="E38" s="114">
        <f t="shared" si="4"/>
        <v>-0.24140451567491472</v>
      </c>
      <c r="F38" s="23">
        <v>7429949</v>
      </c>
      <c r="G38" s="76">
        <v>7139063</v>
      </c>
      <c r="H38" s="116">
        <f t="shared" si="6"/>
        <v>4.0745683292051069E-2</v>
      </c>
      <c r="I38" s="4"/>
      <c r="J38" s="4"/>
    </row>
    <row r="39" spans="1:10">
      <c r="A39" s="46" t="s">
        <v>62</v>
      </c>
      <c r="B39" s="22" t="s">
        <v>63</v>
      </c>
      <c r="C39" s="23">
        <v>184549</v>
      </c>
      <c r="D39" s="76">
        <v>244701</v>
      </c>
      <c r="E39" s="116">
        <f t="shared" si="4"/>
        <v>-0.24581836608759261</v>
      </c>
      <c r="F39" s="23">
        <v>9895442</v>
      </c>
      <c r="G39" s="76">
        <v>10193614</v>
      </c>
      <c r="H39" s="116">
        <f t="shared" si="6"/>
        <v>-2.9250862353626495E-2</v>
      </c>
      <c r="I39" s="4"/>
      <c r="J39" s="4"/>
    </row>
    <row r="40" spans="1:10">
      <c r="A40" s="46" t="s">
        <v>64</v>
      </c>
      <c r="B40" s="22" t="s">
        <v>65</v>
      </c>
      <c r="C40" s="23">
        <v>383467</v>
      </c>
      <c r="D40" s="76">
        <v>494204</v>
      </c>
      <c r="E40" s="114">
        <f t="shared" si="4"/>
        <v>-0.22407143608712191</v>
      </c>
      <c r="F40" s="23">
        <v>2061242</v>
      </c>
      <c r="G40" s="76">
        <v>3154583</v>
      </c>
      <c r="H40" s="116">
        <f t="shared" si="6"/>
        <v>-0.34658812274078699</v>
      </c>
      <c r="I40" s="4"/>
      <c r="J40" s="4"/>
    </row>
    <row r="41" spans="1:10">
      <c r="A41" s="46" t="s">
        <v>66</v>
      </c>
      <c r="B41" s="22" t="s">
        <v>67</v>
      </c>
      <c r="C41" s="23">
        <v>117023</v>
      </c>
      <c r="D41" s="76">
        <v>141802</v>
      </c>
      <c r="E41" s="114">
        <f t="shared" si="4"/>
        <v>-0.17474365664800215</v>
      </c>
      <c r="F41" s="23">
        <v>589022</v>
      </c>
      <c r="G41" s="76">
        <v>864800</v>
      </c>
      <c r="H41" s="116">
        <f t="shared" si="6"/>
        <v>-0.3188922294172063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5420915</v>
      </c>
      <c r="D42" s="121">
        <f>SUM(D20:D41)</f>
        <v>7713984</v>
      </c>
      <c r="E42" s="111">
        <f t="shared" ref="E42" si="7">(C42-D42)/D42</f>
        <v>-0.2972613114053646</v>
      </c>
      <c r="F42" s="120">
        <f>SUM(F20:F41)</f>
        <v>231327234</v>
      </c>
      <c r="G42" s="121">
        <f>SUM(G20:G41)</f>
        <v>296861098</v>
      </c>
      <c r="H42" s="118">
        <f t="shared" ref="H42" si="8">(F42-G42)/G42</f>
        <v>-0.22075598467267005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H5:H14">
    <cfRule type="cellIs" dxfId="141" priority="1" operator="greaterThanOrEqual">
      <formula>0</formula>
    </cfRule>
    <cfRule type="cellIs" dxfId="140" priority="2" operator="lessThan">
      <formula>0</formula>
    </cfRule>
    <cfRule type="cellIs" dxfId="139" priority="5" operator="lessThanOrEqual">
      <formula>0</formula>
    </cfRule>
    <cfRule type="cellIs" dxfId="138" priority="6" operator="lessThan">
      <formula>0</formula>
    </cfRule>
  </conditionalFormatting>
  <conditionalFormatting sqref="H20:H42">
    <cfRule type="cellIs" dxfId="137" priority="7" operator="greaterThanOrEqual">
      <formula>0</formula>
    </cfRule>
    <cfRule type="cellIs" dxfId="136" priority="8" operator="lessThan">
      <formula>0</formula>
    </cfRule>
  </conditionalFormatting>
  <conditionalFormatting sqref="K5:K14">
    <cfRule type="cellIs" dxfId="135" priority="3" operator="greaterThanOrEqual">
      <formula>0</formula>
    </cfRule>
    <cfRule type="cellIs" dxfId="134" priority="4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2563-B2F2-4ED0-A1B9-C9208FC21EF0}">
  <sheetPr>
    <tabColor rgb="FFFFC000"/>
    <pageSetUpPr fitToPage="1"/>
  </sheetPr>
  <dimension ref="A1:J89"/>
  <sheetViews>
    <sheetView zoomScale="90" zoomScaleNormal="90" workbookViewId="0">
      <selection activeCell="A2" sqref="A2"/>
    </sheetView>
  </sheetViews>
  <sheetFormatPr defaultRowHeight="15.75"/>
  <cols>
    <col min="1" max="1" width="14.5" style="2" customWidth="1"/>
    <col min="2" max="2" width="27.375" style="3" customWidth="1"/>
    <col min="3" max="4" width="17" style="4" customWidth="1"/>
    <col min="5" max="5" width="13.5" style="4" customWidth="1"/>
    <col min="6" max="7" width="18.125" style="4" customWidth="1"/>
    <col min="8" max="8" width="15.625" style="4" customWidth="1"/>
    <col min="9" max="10" width="14.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166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130" t="s">
        <v>167</v>
      </c>
      <c r="D3" s="8" t="s">
        <v>168</v>
      </c>
      <c r="E3" s="9" t="s">
        <v>2</v>
      </c>
      <c r="F3" s="10" t="s">
        <v>169</v>
      </c>
      <c r="G3" s="131" t="s">
        <v>170</v>
      </c>
      <c r="H3" s="9" t="s">
        <v>3</v>
      </c>
      <c r="I3" s="135" t="s">
        <v>4</v>
      </c>
      <c r="J3" s="138" t="s">
        <v>121</v>
      </c>
    </row>
    <row r="4" spans="1:10">
      <c r="A4" s="13"/>
      <c r="B4" s="14"/>
      <c r="C4" s="15" t="s">
        <v>6</v>
      </c>
      <c r="D4" s="15" t="s">
        <v>114</v>
      </c>
      <c r="E4" s="18" t="s">
        <v>115</v>
      </c>
      <c r="F4" s="17" t="s">
        <v>7</v>
      </c>
      <c r="G4" s="17" t="s">
        <v>7</v>
      </c>
      <c r="H4" s="18" t="s">
        <v>7</v>
      </c>
      <c r="I4" s="136" t="s">
        <v>7</v>
      </c>
      <c r="J4" s="137" t="s">
        <v>7</v>
      </c>
    </row>
    <row r="5" spans="1:10" ht="16.5">
      <c r="A5" s="21" t="s">
        <v>8</v>
      </c>
      <c r="B5" s="22" t="s">
        <v>9</v>
      </c>
      <c r="C5" s="144">
        <v>207</v>
      </c>
      <c r="D5" s="144">
        <v>4631</v>
      </c>
      <c r="E5" s="109">
        <f t="shared" ref="E5:E11" si="0">C5-D5</f>
        <v>-4424</v>
      </c>
      <c r="F5" s="144">
        <v>220390</v>
      </c>
      <c r="G5" s="144">
        <v>211290</v>
      </c>
      <c r="H5" s="109">
        <f t="shared" ref="H5:H11" si="1">F5-G5</f>
        <v>9100</v>
      </c>
      <c r="I5" s="110">
        <f t="shared" ref="I5" si="2">F5/C5</f>
        <v>1064.6859903381642</v>
      </c>
      <c r="J5" s="110">
        <f>G5/D5</f>
        <v>45.625134960051824</v>
      </c>
    </row>
    <row r="6" spans="1:10" ht="16.5">
      <c r="A6" s="26" t="s">
        <v>10</v>
      </c>
      <c r="B6" s="27" t="s">
        <v>11</v>
      </c>
      <c r="C6" s="144">
        <v>336</v>
      </c>
      <c r="D6" s="144">
        <v>1308</v>
      </c>
      <c r="E6" s="109">
        <f t="shared" si="0"/>
        <v>-972</v>
      </c>
      <c r="F6" s="144">
        <v>318967</v>
      </c>
      <c r="G6" s="144">
        <v>152352</v>
      </c>
      <c r="H6" s="109">
        <f t="shared" si="1"/>
        <v>166615</v>
      </c>
      <c r="I6" s="110">
        <f>IF(C6,F6/C6,0)</f>
        <v>949.30654761904759</v>
      </c>
      <c r="J6" s="110">
        <f t="shared" ref="I6:J13" si="3">G6/D6</f>
        <v>116.47706422018349</v>
      </c>
    </row>
    <row r="7" spans="1:10" ht="16.5">
      <c r="A7" s="21" t="s">
        <v>12</v>
      </c>
      <c r="B7" s="28" t="s">
        <v>13</v>
      </c>
      <c r="C7" s="144">
        <v>0</v>
      </c>
      <c r="D7" s="144">
        <v>2284</v>
      </c>
      <c r="E7" s="146">
        <f t="shared" si="0"/>
        <v>-2284</v>
      </c>
      <c r="F7" s="144">
        <v>0</v>
      </c>
      <c r="G7" s="144">
        <v>116308</v>
      </c>
      <c r="H7" s="109">
        <f t="shared" si="1"/>
        <v>-116308</v>
      </c>
      <c r="I7" s="110">
        <f>IF(C7,F7/C7,0)</f>
        <v>0</v>
      </c>
      <c r="J7" s="110">
        <f t="shared" si="3"/>
        <v>50.922942206654994</v>
      </c>
    </row>
    <row r="8" spans="1:10" ht="16.5">
      <c r="A8" s="21" t="s">
        <v>14</v>
      </c>
      <c r="B8" s="28" t="s">
        <v>15</v>
      </c>
      <c r="C8" s="144">
        <v>0</v>
      </c>
      <c r="D8" s="144">
        <v>6020</v>
      </c>
      <c r="E8" s="109">
        <f t="shared" si="0"/>
        <v>-6020</v>
      </c>
      <c r="F8" s="151">
        <v>0</v>
      </c>
      <c r="G8" s="144">
        <v>626116</v>
      </c>
      <c r="H8" s="109">
        <f t="shared" si="1"/>
        <v>-626116</v>
      </c>
      <c r="I8" s="110">
        <f t="shared" ref="I8:I10" si="4">IF(C8,F8/C8,0)</f>
        <v>0</v>
      </c>
      <c r="J8" s="110">
        <f t="shared" si="3"/>
        <v>104.00598006644518</v>
      </c>
    </row>
    <row r="9" spans="1:10" ht="16.5">
      <c r="A9" s="21" t="s">
        <v>16</v>
      </c>
      <c r="B9" s="28" t="s">
        <v>17</v>
      </c>
      <c r="C9" s="144">
        <v>755</v>
      </c>
      <c r="D9" s="144">
        <v>626</v>
      </c>
      <c r="E9" s="109">
        <f t="shared" si="0"/>
        <v>129</v>
      </c>
      <c r="F9" s="151">
        <v>1117233</v>
      </c>
      <c r="G9" s="144">
        <v>84780</v>
      </c>
      <c r="H9" s="109">
        <f t="shared" si="1"/>
        <v>1032453</v>
      </c>
      <c r="I9" s="110">
        <f t="shared" si="4"/>
        <v>1479.7788079470199</v>
      </c>
      <c r="J9" s="110">
        <f t="shared" si="3"/>
        <v>135.43130990415335</v>
      </c>
    </row>
    <row r="10" spans="1:10" ht="16.5">
      <c r="A10" s="21" t="s">
        <v>18</v>
      </c>
      <c r="B10" s="28" t="s">
        <v>19</v>
      </c>
      <c r="C10" s="144">
        <v>9012</v>
      </c>
      <c r="D10" s="144">
        <v>2079</v>
      </c>
      <c r="E10" s="109">
        <f t="shared" si="0"/>
        <v>6933</v>
      </c>
      <c r="F10" s="151">
        <v>14358695</v>
      </c>
      <c r="G10" s="144">
        <v>972094</v>
      </c>
      <c r="H10" s="109">
        <f>F10-G10</f>
        <v>13386601</v>
      </c>
      <c r="I10" s="110">
        <f t="shared" si="4"/>
        <v>1593.2861739902353</v>
      </c>
      <c r="J10" s="110">
        <f t="shared" si="3"/>
        <v>467.57768157768157</v>
      </c>
    </row>
    <row r="11" spans="1:10" ht="17.25" thickBot="1">
      <c r="A11" s="48" t="s">
        <v>20</v>
      </c>
      <c r="B11" s="70" t="s">
        <v>21</v>
      </c>
      <c r="C11" s="99">
        <v>10310</v>
      </c>
      <c r="D11" s="99">
        <v>16948</v>
      </c>
      <c r="E11" s="147">
        <f t="shared" si="0"/>
        <v>-6638</v>
      </c>
      <c r="F11" s="120">
        <v>16015285</v>
      </c>
      <c r="G11" s="120">
        <v>2162940</v>
      </c>
      <c r="H11" s="152">
        <f t="shared" si="1"/>
        <v>13852345</v>
      </c>
      <c r="I11" s="103">
        <f t="shared" si="3"/>
        <v>1553.3739088263821</v>
      </c>
      <c r="J11" s="102">
        <f t="shared" si="3"/>
        <v>127.62213830540476</v>
      </c>
    </row>
    <row r="12" spans="1:10" ht="11.25" customHeight="1" thickTop="1">
      <c r="A12" s="33"/>
      <c r="B12" s="34"/>
      <c r="C12" s="148"/>
      <c r="D12" s="148"/>
      <c r="E12" s="149"/>
      <c r="F12" s="148"/>
      <c r="G12" s="148"/>
      <c r="H12" s="153"/>
      <c r="I12" s="154"/>
      <c r="J12" s="154"/>
    </row>
    <row r="13" spans="1:10" ht="16.5">
      <c r="A13" s="21" t="s">
        <v>22</v>
      </c>
      <c r="B13" s="22" t="s">
        <v>23</v>
      </c>
      <c r="C13" s="144">
        <v>14</v>
      </c>
      <c r="D13" s="183">
        <v>33</v>
      </c>
      <c r="E13" s="109">
        <f>C13-D13</f>
        <v>-19</v>
      </c>
      <c r="F13" s="155">
        <v>3960</v>
      </c>
      <c r="G13" s="144">
        <v>3899</v>
      </c>
      <c r="H13" s="109">
        <f>F13-G13</f>
        <v>61</v>
      </c>
      <c r="I13" s="110">
        <f t="shared" ref="I13" si="5">IF(C13,F13/C13,0)</f>
        <v>282.85714285714283</v>
      </c>
      <c r="J13" s="110">
        <f t="shared" si="3"/>
        <v>118.15151515151516</v>
      </c>
    </row>
    <row r="14" spans="1:10" ht="17.25" thickBot="1">
      <c r="A14" s="30" t="s">
        <v>24</v>
      </c>
      <c r="B14" s="36" t="s">
        <v>25</v>
      </c>
      <c r="C14" s="99">
        <v>10324</v>
      </c>
      <c r="D14" s="99">
        <v>16981</v>
      </c>
      <c r="E14" s="98">
        <f>C14-D14</f>
        <v>-6657</v>
      </c>
      <c r="F14" s="99">
        <v>16019245</v>
      </c>
      <c r="G14" s="99">
        <v>2166839</v>
      </c>
      <c r="H14" s="156">
        <f>F14-G14</f>
        <v>13852406</v>
      </c>
      <c r="I14" s="101">
        <f>F14/C14</f>
        <v>1551.6510073614877</v>
      </c>
      <c r="J14" s="103">
        <f>G14/D14</f>
        <v>127.60373358459455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201" t="s">
        <v>171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30" t="s">
        <v>167</v>
      </c>
      <c r="D18" s="143" t="s">
        <v>172</v>
      </c>
      <c r="E18" s="9" t="s">
        <v>2</v>
      </c>
      <c r="F18" s="10" t="s">
        <v>169</v>
      </c>
      <c r="G18" s="131" t="s">
        <v>170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 ht="16.5">
      <c r="A20" s="46" t="s">
        <v>28</v>
      </c>
      <c r="B20" s="22" t="s">
        <v>29</v>
      </c>
      <c r="C20" s="144">
        <v>652</v>
      </c>
      <c r="D20" s="183">
        <v>2155</v>
      </c>
      <c r="E20" s="24">
        <f t="shared" ref="E20:E42" si="6">C20-D20</f>
        <v>-1503</v>
      </c>
      <c r="F20" s="144">
        <v>51516</v>
      </c>
      <c r="G20" s="183">
        <v>99199</v>
      </c>
      <c r="H20" s="84">
        <f t="shared" ref="H20:H42" si="7">F20-G20</f>
        <v>-47683</v>
      </c>
      <c r="I20" s="4"/>
      <c r="J20" s="4"/>
    </row>
    <row r="21" spans="1:10" ht="16.5">
      <c r="A21" s="46" t="s">
        <v>30</v>
      </c>
      <c r="B21" s="22" t="s">
        <v>31</v>
      </c>
      <c r="C21" s="144">
        <v>0</v>
      </c>
      <c r="D21" s="183">
        <v>3390</v>
      </c>
      <c r="E21" s="24">
        <f t="shared" si="6"/>
        <v>-3390</v>
      </c>
      <c r="F21" s="144">
        <v>0</v>
      </c>
      <c r="G21" s="183">
        <v>192479</v>
      </c>
      <c r="H21" s="84">
        <f t="shared" si="7"/>
        <v>-192479</v>
      </c>
      <c r="I21" s="4"/>
      <c r="J21" s="4"/>
    </row>
    <row r="22" spans="1:10" ht="16.5">
      <c r="A22" s="46" t="s">
        <v>32</v>
      </c>
      <c r="B22" s="22" t="s">
        <v>33</v>
      </c>
      <c r="C22" s="144">
        <v>105783</v>
      </c>
      <c r="D22" s="183">
        <v>310701</v>
      </c>
      <c r="E22" s="24">
        <f t="shared" si="6"/>
        <v>-204918</v>
      </c>
      <c r="F22" s="185">
        <v>5387192</v>
      </c>
      <c r="G22" s="185">
        <v>19934448</v>
      </c>
      <c r="H22" s="84">
        <f t="shared" si="7"/>
        <v>-14547256</v>
      </c>
      <c r="I22" s="4"/>
      <c r="J22" s="4"/>
    </row>
    <row r="23" spans="1:10" ht="16.5">
      <c r="A23" s="46" t="s">
        <v>34</v>
      </c>
      <c r="B23" s="22" t="s">
        <v>35</v>
      </c>
      <c r="C23" s="144">
        <v>11500</v>
      </c>
      <c r="D23" s="183">
        <v>47732</v>
      </c>
      <c r="E23" s="24">
        <f t="shared" si="6"/>
        <v>-36232</v>
      </c>
      <c r="F23" s="185">
        <v>240562</v>
      </c>
      <c r="G23" s="185">
        <v>5645888</v>
      </c>
      <c r="H23" s="84">
        <f>F23-G23</f>
        <v>-5405326</v>
      </c>
      <c r="I23" s="4"/>
      <c r="J23" s="4"/>
    </row>
    <row r="24" spans="1:10" ht="16.5">
      <c r="A24" s="46" t="s">
        <v>36</v>
      </c>
      <c r="B24" s="22" t="s">
        <v>37</v>
      </c>
      <c r="C24" s="144">
        <v>16456</v>
      </c>
      <c r="D24" s="183">
        <v>5236</v>
      </c>
      <c r="E24" s="24">
        <f t="shared" si="6"/>
        <v>11220</v>
      </c>
      <c r="F24" s="185">
        <v>830938</v>
      </c>
      <c r="G24" s="185">
        <v>602443</v>
      </c>
      <c r="H24" s="84">
        <f>F24-G24</f>
        <v>228495</v>
      </c>
      <c r="I24" s="4"/>
      <c r="J24" s="4"/>
    </row>
    <row r="25" spans="1:10" ht="16.5">
      <c r="A25" s="46" t="s">
        <v>38</v>
      </c>
      <c r="B25" s="22" t="s">
        <v>39</v>
      </c>
      <c r="C25" s="144">
        <v>3178</v>
      </c>
      <c r="D25" s="183">
        <v>6593</v>
      </c>
      <c r="E25" s="24">
        <f t="shared" si="6"/>
        <v>-3415</v>
      </c>
      <c r="F25" s="185">
        <v>301205</v>
      </c>
      <c r="G25" s="185">
        <v>184034</v>
      </c>
      <c r="H25" s="84">
        <f t="shared" si="7"/>
        <v>117171</v>
      </c>
      <c r="I25" s="4"/>
      <c r="J25" s="4"/>
    </row>
    <row r="26" spans="1:10" ht="16.5">
      <c r="A26" s="46" t="s">
        <v>40</v>
      </c>
      <c r="B26" s="22" t="s">
        <v>41</v>
      </c>
      <c r="C26" s="144">
        <v>7770</v>
      </c>
      <c r="D26" s="183">
        <v>37219</v>
      </c>
      <c r="E26" s="24">
        <f t="shared" si="6"/>
        <v>-29449</v>
      </c>
      <c r="F26" s="185">
        <v>1185210</v>
      </c>
      <c r="G26" s="185">
        <v>1258079</v>
      </c>
      <c r="H26" s="84">
        <f t="shared" si="7"/>
        <v>-72869</v>
      </c>
      <c r="I26" s="4"/>
      <c r="J26" s="4"/>
    </row>
    <row r="27" spans="1:10" ht="16.5">
      <c r="A27" s="46">
        <v>87149320103</v>
      </c>
      <c r="B27" s="22" t="s">
        <v>99</v>
      </c>
      <c r="C27" s="144">
        <v>0</v>
      </c>
      <c r="D27" s="183">
        <v>98</v>
      </c>
      <c r="E27" s="24">
        <f t="shared" si="6"/>
        <v>-98</v>
      </c>
      <c r="F27" s="185">
        <v>0</v>
      </c>
      <c r="G27" s="185">
        <v>1919</v>
      </c>
      <c r="H27" s="84">
        <f t="shared" si="7"/>
        <v>-1919</v>
      </c>
      <c r="I27" s="4"/>
      <c r="J27" s="4"/>
    </row>
    <row r="28" spans="1:10" ht="16.5">
      <c r="A28" s="46" t="s">
        <v>42</v>
      </c>
      <c r="B28" s="22" t="s">
        <v>43</v>
      </c>
      <c r="C28" s="144">
        <v>0</v>
      </c>
      <c r="D28" s="183">
        <v>375</v>
      </c>
      <c r="E28" s="24">
        <f t="shared" si="6"/>
        <v>-375</v>
      </c>
      <c r="F28" s="185">
        <v>0</v>
      </c>
      <c r="G28" s="185">
        <v>7661</v>
      </c>
      <c r="H28" s="84">
        <f t="shared" si="7"/>
        <v>-7661</v>
      </c>
      <c r="I28" s="4"/>
      <c r="J28" s="4"/>
    </row>
    <row r="29" spans="1:10" ht="16.5">
      <c r="A29" s="46" t="s">
        <v>44</v>
      </c>
      <c r="B29" s="22" t="s">
        <v>45</v>
      </c>
      <c r="C29" s="144">
        <v>114883</v>
      </c>
      <c r="D29" s="183">
        <v>58630</v>
      </c>
      <c r="E29" s="141">
        <f t="shared" si="6"/>
        <v>56253</v>
      </c>
      <c r="F29" s="185">
        <v>4544928</v>
      </c>
      <c r="G29" s="185">
        <v>906964</v>
      </c>
      <c r="H29" s="84">
        <f t="shared" si="7"/>
        <v>3637964</v>
      </c>
      <c r="I29" s="4"/>
      <c r="J29" s="4"/>
    </row>
    <row r="30" spans="1:10" ht="16.5">
      <c r="A30" s="46" t="s">
        <v>46</v>
      </c>
      <c r="B30" s="22" t="s">
        <v>47</v>
      </c>
      <c r="C30" s="144">
        <v>6661</v>
      </c>
      <c r="D30" s="183">
        <v>37594</v>
      </c>
      <c r="E30" s="24">
        <f t="shared" si="6"/>
        <v>-30933</v>
      </c>
      <c r="F30" s="185">
        <v>150403</v>
      </c>
      <c r="G30" s="185">
        <v>434051</v>
      </c>
      <c r="H30" s="84">
        <f t="shared" si="7"/>
        <v>-283648</v>
      </c>
      <c r="I30" s="4"/>
      <c r="J30" s="4"/>
    </row>
    <row r="31" spans="1:10" ht="16.5">
      <c r="A31" s="46" t="s">
        <v>48</v>
      </c>
      <c r="B31" s="22" t="s">
        <v>49</v>
      </c>
      <c r="C31" s="144">
        <v>17267</v>
      </c>
      <c r="D31" s="183">
        <v>22157</v>
      </c>
      <c r="E31" s="24">
        <f t="shared" si="6"/>
        <v>-4890</v>
      </c>
      <c r="F31" s="185">
        <v>341801</v>
      </c>
      <c r="G31" s="185">
        <v>91353</v>
      </c>
      <c r="H31" s="84">
        <f t="shared" si="7"/>
        <v>250448</v>
      </c>
      <c r="I31" s="4"/>
      <c r="J31" s="4"/>
    </row>
    <row r="32" spans="1:10" ht="16.5">
      <c r="A32" s="46" t="s">
        <v>50</v>
      </c>
      <c r="B32" s="22" t="s">
        <v>51</v>
      </c>
      <c r="C32" s="144">
        <v>25063</v>
      </c>
      <c r="D32" s="183">
        <v>34808</v>
      </c>
      <c r="E32" s="24">
        <f t="shared" si="6"/>
        <v>-9745</v>
      </c>
      <c r="F32" s="185">
        <v>930418</v>
      </c>
      <c r="G32" s="185">
        <v>426186</v>
      </c>
      <c r="H32" s="84">
        <f t="shared" si="7"/>
        <v>504232</v>
      </c>
      <c r="I32" s="4"/>
      <c r="J32" s="4"/>
    </row>
    <row r="33" spans="1:10" ht="16.5">
      <c r="A33" s="46" t="s">
        <v>52</v>
      </c>
      <c r="B33" s="22" t="s">
        <v>53</v>
      </c>
      <c r="C33" s="144">
        <v>3242</v>
      </c>
      <c r="D33" s="183">
        <v>46092</v>
      </c>
      <c r="E33" s="24">
        <f t="shared" si="6"/>
        <v>-42850</v>
      </c>
      <c r="F33" s="185">
        <v>168749</v>
      </c>
      <c r="G33" s="144">
        <v>195337</v>
      </c>
      <c r="H33" s="84">
        <f t="shared" si="7"/>
        <v>-26588</v>
      </c>
      <c r="I33" s="4"/>
      <c r="J33" s="4"/>
    </row>
    <row r="34" spans="1:10" ht="16.5">
      <c r="A34" s="46" t="s">
        <v>54</v>
      </c>
      <c r="B34" s="22" t="s">
        <v>55</v>
      </c>
      <c r="C34" s="144">
        <v>10831</v>
      </c>
      <c r="D34" s="183">
        <v>13605</v>
      </c>
      <c r="E34" s="24">
        <f t="shared" si="6"/>
        <v>-2774</v>
      </c>
      <c r="F34" s="185">
        <v>1714542</v>
      </c>
      <c r="G34" s="185">
        <v>420236</v>
      </c>
      <c r="H34" s="84">
        <f t="shared" si="7"/>
        <v>1294306</v>
      </c>
      <c r="I34" s="4"/>
      <c r="J34" s="4"/>
    </row>
    <row r="35" spans="1:10" ht="16.5">
      <c r="A35" s="46">
        <v>87149320906</v>
      </c>
      <c r="B35" s="22" t="s">
        <v>98</v>
      </c>
      <c r="C35" s="144">
        <v>41955</v>
      </c>
      <c r="D35" s="183">
        <v>21281</v>
      </c>
      <c r="E35" s="24">
        <f t="shared" si="6"/>
        <v>20674</v>
      </c>
      <c r="F35" s="185">
        <v>1066460</v>
      </c>
      <c r="G35" s="185">
        <v>127753</v>
      </c>
      <c r="H35" s="84">
        <f t="shared" si="7"/>
        <v>938707</v>
      </c>
      <c r="I35" s="4"/>
      <c r="J35" s="4"/>
    </row>
    <row r="36" spans="1:10" ht="16.5">
      <c r="A36" s="46" t="s">
        <v>56</v>
      </c>
      <c r="B36" s="22" t="s">
        <v>57</v>
      </c>
      <c r="C36" s="144">
        <v>194</v>
      </c>
      <c r="D36" s="183">
        <v>2417</v>
      </c>
      <c r="E36" s="24">
        <f t="shared" si="6"/>
        <v>-2223</v>
      </c>
      <c r="F36" s="185">
        <v>24258</v>
      </c>
      <c r="G36" s="185">
        <v>6742</v>
      </c>
      <c r="H36" s="84">
        <f t="shared" si="7"/>
        <v>17516</v>
      </c>
      <c r="I36" s="4"/>
      <c r="J36" s="4"/>
    </row>
    <row r="37" spans="1:10" ht="16.5">
      <c r="A37" s="46" t="s">
        <v>58</v>
      </c>
      <c r="B37" s="22" t="s">
        <v>59</v>
      </c>
      <c r="C37" s="144">
        <v>3266</v>
      </c>
      <c r="D37" s="183">
        <v>9228</v>
      </c>
      <c r="E37" s="24">
        <f>C37-D37</f>
        <v>-5962</v>
      </c>
      <c r="F37" s="185">
        <v>147651</v>
      </c>
      <c r="G37" s="185">
        <v>267764</v>
      </c>
      <c r="H37" s="84">
        <f t="shared" si="7"/>
        <v>-120113</v>
      </c>
      <c r="I37" s="4"/>
      <c r="J37" s="4"/>
    </row>
    <row r="38" spans="1:10" ht="16.5">
      <c r="A38" s="46" t="s">
        <v>60</v>
      </c>
      <c r="B38" s="22" t="s">
        <v>61</v>
      </c>
      <c r="C38" s="144">
        <v>2941</v>
      </c>
      <c r="D38" s="183">
        <v>30427</v>
      </c>
      <c r="E38" s="24">
        <f t="shared" si="6"/>
        <v>-27486</v>
      </c>
      <c r="F38" s="185">
        <v>111324</v>
      </c>
      <c r="G38" s="185">
        <v>1253098</v>
      </c>
      <c r="H38" s="84">
        <f t="shared" si="7"/>
        <v>-1141774</v>
      </c>
      <c r="I38" s="4"/>
      <c r="J38" s="4"/>
    </row>
    <row r="39" spans="1:10" ht="16.5">
      <c r="A39" s="46" t="s">
        <v>62</v>
      </c>
      <c r="B39" s="22" t="s">
        <v>63</v>
      </c>
      <c r="C39" s="144">
        <v>9371</v>
      </c>
      <c r="D39" s="183">
        <v>27371</v>
      </c>
      <c r="E39" s="24">
        <f t="shared" si="6"/>
        <v>-18000</v>
      </c>
      <c r="F39" s="185">
        <v>500837</v>
      </c>
      <c r="G39" s="185">
        <v>1685362</v>
      </c>
      <c r="H39" s="84">
        <f t="shared" si="7"/>
        <v>-1184525</v>
      </c>
      <c r="I39" s="4"/>
      <c r="J39" s="4"/>
    </row>
    <row r="40" spans="1:10" ht="16.5">
      <c r="A40" s="46" t="s">
        <v>64</v>
      </c>
      <c r="B40" s="22" t="s">
        <v>65</v>
      </c>
      <c r="C40" s="144">
        <v>58912</v>
      </c>
      <c r="D40" s="183">
        <v>39045</v>
      </c>
      <c r="E40" s="24">
        <f t="shared" si="6"/>
        <v>19867</v>
      </c>
      <c r="F40" s="144">
        <v>982797</v>
      </c>
      <c r="G40" s="183">
        <v>198491</v>
      </c>
      <c r="H40" s="84">
        <f t="shared" si="7"/>
        <v>784306</v>
      </c>
      <c r="I40" s="4"/>
      <c r="J40" s="4"/>
    </row>
    <row r="41" spans="1:10" ht="16.5">
      <c r="A41" s="46" t="s">
        <v>66</v>
      </c>
      <c r="B41" s="22" t="s">
        <v>67</v>
      </c>
      <c r="C41" s="144">
        <v>264</v>
      </c>
      <c r="D41" s="183">
        <v>16457</v>
      </c>
      <c r="E41" s="24">
        <f t="shared" si="6"/>
        <v>-16193</v>
      </c>
      <c r="F41" s="144">
        <v>3806</v>
      </c>
      <c r="G41" s="183">
        <v>76849</v>
      </c>
      <c r="H41" s="84">
        <f t="shared" si="7"/>
        <v>-73043</v>
      </c>
      <c r="I41" s="4"/>
      <c r="J41" s="4"/>
    </row>
    <row r="42" spans="1:10" ht="18.75" customHeight="1" thickBot="1">
      <c r="A42" s="48" t="s">
        <v>24</v>
      </c>
      <c r="B42" s="49"/>
      <c r="C42" s="104">
        <v>439862</v>
      </c>
      <c r="D42" s="104">
        <v>772611</v>
      </c>
      <c r="E42" s="51">
        <f t="shared" si="6"/>
        <v>-332749</v>
      </c>
      <c r="F42" s="104">
        <v>18685246</v>
      </c>
      <c r="G42" s="104">
        <v>34016336</v>
      </c>
      <c r="H42" s="106">
        <f t="shared" si="7"/>
        <v>-15331090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AD4D9-6E5C-4909-A3CF-810A31C57EEB}">
  <sheetPr>
    <tabColor rgb="FF003300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10" width="15" style="3" bestFit="1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269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181" t="s">
        <v>271</v>
      </c>
      <c r="D3" s="186" t="s">
        <v>272</v>
      </c>
      <c r="E3" s="9" t="s">
        <v>69</v>
      </c>
      <c r="F3" s="181" t="s">
        <v>273</v>
      </c>
      <c r="G3" s="74" t="s">
        <v>274</v>
      </c>
      <c r="H3" s="9" t="s">
        <v>69</v>
      </c>
      <c r="I3" s="132" t="s">
        <v>129</v>
      </c>
      <c r="J3" s="188" t="s">
        <v>180</v>
      </c>
      <c r="K3" s="139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133" t="s">
        <v>7</v>
      </c>
      <c r="J4" s="189" t="s">
        <v>7</v>
      </c>
      <c r="K4" s="140" t="s">
        <v>75</v>
      </c>
    </row>
    <row r="5" spans="1:11" ht="16.5">
      <c r="A5" s="21" t="s">
        <v>8</v>
      </c>
      <c r="B5" s="22" t="s">
        <v>9</v>
      </c>
      <c r="C5" s="144">
        <v>5403</v>
      </c>
      <c r="D5" s="194">
        <v>20506</v>
      </c>
      <c r="E5" s="114">
        <f>IF(D5,(C5-D5)/D5,0)</f>
        <v>-0.73651614161708767</v>
      </c>
      <c r="F5" s="144">
        <v>5715649</v>
      </c>
      <c r="G5" s="150">
        <v>7499578</v>
      </c>
      <c r="H5" s="114">
        <f>IF(G5,(F5-G5)/G5,0)</f>
        <v>-0.23787058418487014</v>
      </c>
      <c r="I5" s="168">
        <f>IF(C5,F5/C5,0)</f>
        <v>1057.8658152878031</v>
      </c>
      <c r="J5" s="190">
        <f>IF(D5,G5/D5,0)</f>
        <v>365.72603140544231</v>
      </c>
      <c r="K5" s="116">
        <f>IF(J5,(I5-J5)/J5,0)</f>
        <v>1.8925089396085608</v>
      </c>
    </row>
    <row r="6" spans="1:11" ht="16.5">
      <c r="A6" s="26" t="s">
        <v>10</v>
      </c>
      <c r="B6" s="27" t="s">
        <v>11</v>
      </c>
      <c r="C6" s="144">
        <v>1937</v>
      </c>
      <c r="D6" s="194">
        <v>3196</v>
      </c>
      <c r="E6" s="114">
        <f t="shared" ref="E6:E13" si="0">IF(D6,(C6-D6)/D6,0)</f>
        <v>-0.39392991239048814</v>
      </c>
      <c r="F6" s="144">
        <v>1586850</v>
      </c>
      <c r="G6" s="150">
        <v>2056250</v>
      </c>
      <c r="H6" s="114">
        <f t="shared" ref="H6:H13" si="1">IF(G6,(F6-G6)/G6,0)</f>
        <v>-0.22827963525835868</v>
      </c>
      <c r="I6" s="168">
        <f t="shared" ref="I6:J11" si="2">IF(C6,F6/C6,0)</f>
        <v>819.23076923076928</v>
      </c>
      <c r="J6" s="190">
        <f t="shared" si="2"/>
        <v>643.38235294117646</v>
      </c>
      <c r="K6" s="116">
        <f t="shared" ref="K6:K11" si="3">IF(J6,(I6-J6)/J6,0)</f>
        <v>0.27331868131868142</v>
      </c>
    </row>
    <row r="7" spans="1:11" ht="16.5">
      <c r="A7" s="21" t="s">
        <v>12</v>
      </c>
      <c r="B7" s="28" t="s">
        <v>13</v>
      </c>
      <c r="C7" s="144">
        <v>2538</v>
      </c>
      <c r="D7" s="194">
        <v>31</v>
      </c>
      <c r="E7" s="115">
        <f t="shared" si="0"/>
        <v>80.870967741935488</v>
      </c>
      <c r="F7" s="144">
        <v>330081</v>
      </c>
      <c r="G7" s="150">
        <v>3126</v>
      </c>
      <c r="H7" s="114">
        <f t="shared" si="1"/>
        <v>104.59213051823417</v>
      </c>
      <c r="I7" s="168">
        <f t="shared" si="2"/>
        <v>130.05555555555554</v>
      </c>
      <c r="J7" s="190">
        <f t="shared" si="2"/>
        <v>100.83870967741936</v>
      </c>
      <c r="K7" s="116">
        <f t="shared" si="3"/>
        <v>0.28973839482476699</v>
      </c>
    </row>
    <row r="8" spans="1:11" ht="16.5">
      <c r="A8" s="21" t="s">
        <v>14</v>
      </c>
      <c r="B8" s="28" t="s">
        <v>15</v>
      </c>
      <c r="C8" s="144">
        <v>331</v>
      </c>
      <c r="D8" s="194">
        <v>740</v>
      </c>
      <c r="E8" s="114">
        <f t="shared" si="0"/>
        <v>-0.55270270270270272</v>
      </c>
      <c r="F8" s="144">
        <v>228863</v>
      </c>
      <c r="G8" s="150">
        <v>440931</v>
      </c>
      <c r="H8" s="114">
        <f t="shared" si="1"/>
        <v>-0.48095507006765231</v>
      </c>
      <c r="I8" s="168">
        <f t="shared" si="2"/>
        <v>691.42900302114799</v>
      </c>
      <c r="J8" s="190">
        <f t="shared" si="2"/>
        <v>595.85270270270269</v>
      </c>
      <c r="K8" s="116">
        <f t="shared" si="3"/>
        <v>0.16040256238651746</v>
      </c>
    </row>
    <row r="9" spans="1:11" ht="16.5">
      <c r="A9" s="21" t="s">
        <v>16</v>
      </c>
      <c r="B9" s="28" t="s">
        <v>17</v>
      </c>
      <c r="C9" s="144">
        <v>8652</v>
      </c>
      <c r="D9" s="194">
        <v>24921</v>
      </c>
      <c r="E9" s="115">
        <f t="shared" si="0"/>
        <v>-0.65282292042855428</v>
      </c>
      <c r="F9" s="144">
        <v>8739381</v>
      </c>
      <c r="G9" s="150">
        <v>15195650</v>
      </c>
      <c r="H9" s="114">
        <f t="shared" si="1"/>
        <v>-0.42487613231418203</v>
      </c>
      <c r="I9" s="168">
        <f t="shared" si="2"/>
        <v>1010.0995145631068</v>
      </c>
      <c r="J9" s="190">
        <f t="shared" si="2"/>
        <v>609.75281890774852</v>
      </c>
      <c r="K9" s="116">
        <f t="shared" si="3"/>
        <v>0.65657211125731274</v>
      </c>
    </row>
    <row r="10" spans="1:11" ht="16.5">
      <c r="A10" s="21" t="s">
        <v>18</v>
      </c>
      <c r="B10" s="28" t="s">
        <v>19</v>
      </c>
      <c r="C10" s="144">
        <v>90427</v>
      </c>
      <c r="D10" s="194">
        <v>72094</v>
      </c>
      <c r="E10" s="115">
        <f t="shared" si="0"/>
        <v>0.25429300635281715</v>
      </c>
      <c r="F10" s="144">
        <v>133102859</v>
      </c>
      <c r="G10" s="150">
        <v>105468209</v>
      </c>
      <c r="H10" s="114">
        <f t="shared" si="1"/>
        <v>0.26201876624263148</v>
      </c>
      <c r="I10" s="168">
        <f t="shared" si="2"/>
        <v>1471.9371316089221</v>
      </c>
      <c r="J10" s="190">
        <f t="shared" si="2"/>
        <v>1462.9263045468417</v>
      </c>
      <c r="K10" s="116">
        <f t="shared" si="3"/>
        <v>6.1594538522373211E-3</v>
      </c>
    </row>
    <row r="11" spans="1:11" ht="17.25" thickBot="1">
      <c r="A11" s="30" t="s">
        <v>20</v>
      </c>
      <c r="B11" s="70" t="s">
        <v>21</v>
      </c>
      <c r="C11" s="99">
        <f>SUM(C5:C10)</f>
        <v>109288</v>
      </c>
      <c r="D11" s="112">
        <f>SUM(D5:D10)</f>
        <v>121488</v>
      </c>
      <c r="E11" s="111">
        <f t="shared" si="0"/>
        <v>-0.10042144080073752</v>
      </c>
      <c r="F11" s="99">
        <f>SUM(F5:F10)</f>
        <v>149703683</v>
      </c>
      <c r="G11" s="112">
        <f>SUM(G5:G10)</f>
        <v>130663744</v>
      </c>
      <c r="H11" s="111">
        <f t="shared" si="1"/>
        <v>0.14571707818199361</v>
      </c>
      <c r="I11" s="171">
        <f t="shared" si="2"/>
        <v>1369.8089726227947</v>
      </c>
      <c r="J11" s="191">
        <f t="shared" si="2"/>
        <v>1075.527986303174</v>
      </c>
      <c r="K11" s="111">
        <f t="shared" si="3"/>
        <v>0.27361536851414642</v>
      </c>
    </row>
    <row r="12" spans="1:11" ht="11.25" customHeight="1" thickTop="1">
      <c r="A12" s="33"/>
      <c r="B12" s="34"/>
      <c r="C12" s="148"/>
      <c r="D12" s="161"/>
      <c r="E12" s="160"/>
      <c r="F12" s="148"/>
      <c r="G12" s="162"/>
      <c r="H12" s="160"/>
      <c r="I12" s="172"/>
      <c r="J12" s="192"/>
      <c r="K12" s="163"/>
    </row>
    <row r="13" spans="1:11" ht="16.5">
      <c r="A13" s="21" t="s">
        <v>22</v>
      </c>
      <c r="B13" s="22" t="s">
        <v>23</v>
      </c>
      <c r="C13" s="158">
        <v>27</v>
      </c>
      <c r="D13" s="195">
        <v>44</v>
      </c>
      <c r="E13" s="114">
        <f t="shared" si="0"/>
        <v>-0.38636363636363635</v>
      </c>
      <c r="F13" s="158">
        <v>22111</v>
      </c>
      <c r="G13" s="165">
        <v>25799</v>
      </c>
      <c r="H13" s="114">
        <f t="shared" si="1"/>
        <v>-0.14295127718128608</v>
      </c>
      <c r="I13" s="168">
        <f t="shared" ref="I13:J13" si="4">IF(C13,F13/C13,0)</f>
        <v>818.92592592592598</v>
      </c>
      <c r="J13" s="190">
        <f t="shared" si="4"/>
        <v>586.34090909090912</v>
      </c>
      <c r="K13" s="116">
        <f t="shared" ref="K13" si="5">IF(J13,(I13-J13)/J13,0)</f>
        <v>0.39667199274160786</v>
      </c>
    </row>
    <row r="14" spans="1:11" ht="17.25" thickBot="1">
      <c r="A14" s="30" t="s">
        <v>24</v>
      </c>
      <c r="B14" s="36" t="s">
        <v>76</v>
      </c>
      <c r="C14" s="99">
        <f>SUM(C11:C13)</f>
        <v>109315</v>
      </c>
      <c r="D14" s="112">
        <f>SUM(D11:D13)</f>
        <v>121532</v>
      </c>
      <c r="E14" s="117">
        <f>(C14-D14)/D14</f>
        <v>-0.10052496461837211</v>
      </c>
      <c r="F14" s="99">
        <f>SUM(F11:F13)</f>
        <v>149725794</v>
      </c>
      <c r="G14" s="112">
        <f>SUM(G11:G13)</f>
        <v>130689543</v>
      </c>
      <c r="H14" s="118">
        <f>(F14-G14)/G14</f>
        <v>0.14566009309558914</v>
      </c>
      <c r="I14" s="101">
        <f>F14/C14</f>
        <v>1369.6729085669854</v>
      </c>
      <c r="J14" s="193">
        <f>G14/D14</f>
        <v>1075.3508787808971</v>
      </c>
      <c r="K14" s="111">
        <f>(I14-J14)/J14</f>
        <v>0.27369859977215533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270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275</v>
      </c>
      <c r="D18" s="186" t="s">
        <v>272</v>
      </c>
      <c r="E18" s="9" t="s">
        <v>69</v>
      </c>
      <c r="F18" s="180" t="s">
        <v>273</v>
      </c>
      <c r="G18" s="74" t="s">
        <v>274</v>
      </c>
      <c r="H18" s="9" t="s">
        <v>69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78</v>
      </c>
      <c r="I19" s="45"/>
      <c r="J19" s="44"/>
    </row>
    <row r="20" spans="1:10" ht="16.5">
      <c r="A20" s="46" t="s">
        <v>28</v>
      </c>
      <c r="B20" s="22" t="s">
        <v>29</v>
      </c>
      <c r="C20" s="196">
        <v>5126</v>
      </c>
      <c r="D20" s="197">
        <v>4249</v>
      </c>
      <c r="E20" s="116">
        <f t="shared" ref="E20:E41" si="6">IF(D20,(C20-D20)/D20,0)</f>
        <v>0.20640150623676159</v>
      </c>
      <c r="F20" s="144">
        <v>478750</v>
      </c>
      <c r="G20" s="150">
        <v>488799</v>
      </c>
      <c r="H20" s="116">
        <f t="shared" ref="H20:H24" si="7">IF(G20,(F20-G20)/G20,0)</f>
        <v>-2.0558552697530069E-2</v>
      </c>
      <c r="I20" s="4"/>
      <c r="J20" s="4"/>
    </row>
    <row r="21" spans="1:10" ht="16.5">
      <c r="A21" s="46" t="s">
        <v>30</v>
      </c>
      <c r="B21" s="22" t="s">
        <v>31</v>
      </c>
      <c r="C21" s="196">
        <v>140</v>
      </c>
      <c r="D21" s="198">
        <v>936</v>
      </c>
      <c r="E21" s="114">
        <f t="shared" si="6"/>
        <v>-0.8504273504273504</v>
      </c>
      <c r="F21" s="144">
        <v>23070</v>
      </c>
      <c r="G21" s="150">
        <v>138831</v>
      </c>
      <c r="H21" s="116">
        <f t="shared" si="7"/>
        <v>-0.83382673898480886</v>
      </c>
      <c r="I21" s="4"/>
      <c r="J21" s="4"/>
    </row>
    <row r="22" spans="1:10" ht="16.5">
      <c r="A22" s="46" t="s">
        <v>32</v>
      </c>
      <c r="B22" s="22" t="s">
        <v>33</v>
      </c>
      <c r="C22" s="144">
        <v>952124</v>
      </c>
      <c r="D22" s="199">
        <v>941356</v>
      </c>
      <c r="E22" s="114">
        <f t="shared" si="6"/>
        <v>1.1438818045457828E-2</v>
      </c>
      <c r="F22" s="144">
        <v>53791669</v>
      </c>
      <c r="G22" s="150">
        <v>46208421</v>
      </c>
      <c r="H22" s="116">
        <f t="shared" si="7"/>
        <v>0.16410965438529052</v>
      </c>
      <c r="I22" s="4"/>
      <c r="J22" s="4"/>
    </row>
    <row r="23" spans="1:10" ht="16.5">
      <c r="A23" s="46" t="s">
        <v>34</v>
      </c>
      <c r="B23" s="22" t="s">
        <v>35</v>
      </c>
      <c r="C23" s="144">
        <v>161515</v>
      </c>
      <c r="D23" s="199">
        <v>106143</v>
      </c>
      <c r="E23" s="116">
        <f t="shared" si="6"/>
        <v>0.52167359128722568</v>
      </c>
      <c r="F23" s="144">
        <v>4070262</v>
      </c>
      <c r="G23" s="150">
        <v>1833238</v>
      </c>
      <c r="H23" s="116">
        <f t="shared" si="7"/>
        <v>1.2202583625257604</v>
      </c>
      <c r="I23" s="4"/>
      <c r="J23" s="4"/>
    </row>
    <row r="24" spans="1:10" ht="16.5">
      <c r="A24" s="46" t="s">
        <v>36</v>
      </c>
      <c r="B24" s="22" t="s">
        <v>37</v>
      </c>
      <c r="C24" s="144">
        <v>266556</v>
      </c>
      <c r="D24" s="199">
        <v>118105</v>
      </c>
      <c r="E24" s="116">
        <f t="shared" si="6"/>
        <v>1.2569408577113586</v>
      </c>
      <c r="F24" s="144">
        <v>7750198</v>
      </c>
      <c r="G24" s="150">
        <v>3080966</v>
      </c>
      <c r="H24" s="116">
        <f t="shared" si="7"/>
        <v>1.5155090968222305</v>
      </c>
      <c r="I24" s="4"/>
      <c r="J24" s="4"/>
    </row>
    <row r="25" spans="1:10" ht="16.5">
      <c r="A25" s="46" t="s">
        <v>38</v>
      </c>
      <c r="B25" s="22" t="s">
        <v>39</v>
      </c>
      <c r="C25" s="144">
        <v>90701</v>
      </c>
      <c r="D25" s="199">
        <v>47138</v>
      </c>
      <c r="E25" s="114">
        <f t="shared" si="6"/>
        <v>0.92415885273028131</v>
      </c>
      <c r="F25" s="144">
        <v>14656786</v>
      </c>
      <c r="G25" s="150">
        <v>5628650</v>
      </c>
      <c r="H25" s="116">
        <f>IF(G25,(F25-G25)/G25,0)</f>
        <v>1.6039611629786894</v>
      </c>
      <c r="I25" s="4"/>
      <c r="J25" s="4"/>
    </row>
    <row r="26" spans="1:10" ht="16.5">
      <c r="A26" s="46" t="s">
        <v>40</v>
      </c>
      <c r="B26" s="22" t="s">
        <v>41</v>
      </c>
      <c r="C26" s="144">
        <v>47084</v>
      </c>
      <c r="D26" s="199">
        <v>38600</v>
      </c>
      <c r="E26" s="114">
        <f t="shared" si="6"/>
        <v>0.21979274611398963</v>
      </c>
      <c r="F26" s="144">
        <v>8863418</v>
      </c>
      <c r="G26" s="150">
        <v>4043741</v>
      </c>
      <c r="H26" s="116">
        <f t="shared" ref="H26:H41" si="8">IF(G26,(F26-G26)/G26,0)</f>
        <v>1.191885682094872</v>
      </c>
      <c r="I26" s="4"/>
      <c r="J26" s="4"/>
    </row>
    <row r="27" spans="1:10" ht="16.5">
      <c r="A27" s="46">
        <v>87149320103</v>
      </c>
      <c r="B27" s="22" t="s">
        <v>99</v>
      </c>
      <c r="C27" s="144">
        <v>917</v>
      </c>
      <c r="D27" s="199">
        <v>4619</v>
      </c>
      <c r="E27" s="114">
        <f>IF(D27,(C27-D27)/D27,0)</f>
        <v>-0.80147218012556831</v>
      </c>
      <c r="F27" s="144">
        <v>30165</v>
      </c>
      <c r="G27" s="150">
        <v>246046</v>
      </c>
      <c r="H27" s="116">
        <f t="shared" si="8"/>
        <v>-0.87740097380164683</v>
      </c>
      <c r="I27" s="4"/>
      <c r="J27" s="4"/>
    </row>
    <row r="28" spans="1:10" ht="16.5">
      <c r="A28" s="46" t="s">
        <v>42</v>
      </c>
      <c r="B28" s="22" t="s">
        <v>43</v>
      </c>
      <c r="C28" s="144">
        <v>308</v>
      </c>
      <c r="D28" s="199">
        <v>1127</v>
      </c>
      <c r="E28" s="114">
        <f t="shared" si="6"/>
        <v>-0.72670807453416153</v>
      </c>
      <c r="F28" s="144">
        <v>16888</v>
      </c>
      <c r="G28" s="150">
        <v>25392</v>
      </c>
      <c r="H28" s="116">
        <f t="shared" si="8"/>
        <v>-0.33490863264020165</v>
      </c>
      <c r="I28" s="4"/>
      <c r="J28" s="4"/>
    </row>
    <row r="29" spans="1:10" ht="16.5">
      <c r="A29" s="46" t="s">
        <v>44</v>
      </c>
      <c r="B29" s="22" t="s">
        <v>45</v>
      </c>
      <c r="C29" s="144">
        <v>872779</v>
      </c>
      <c r="D29" s="199">
        <v>643592</v>
      </c>
      <c r="E29" s="116">
        <f t="shared" si="6"/>
        <v>0.35610604233738147</v>
      </c>
      <c r="F29" s="144">
        <v>32543241</v>
      </c>
      <c r="G29" s="150">
        <v>28028615</v>
      </c>
      <c r="H29" s="116">
        <f t="shared" si="8"/>
        <v>0.16107203299199765</v>
      </c>
      <c r="I29" s="4"/>
      <c r="J29" s="4"/>
    </row>
    <row r="30" spans="1:10" ht="16.5">
      <c r="A30" s="46" t="s">
        <v>46</v>
      </c>
      <c r="B30" s="22" t="s">
        <v>47</v>
      </c>
      <c r="C30" s="144">
        <v>55248</v>
      </c>
      <c r="D30" s="199">
        <v>33542</v>
      </c>
      <c r="E30" s="116">
        <f t="shared" si="6"/>
        <v>0.64712897263132785</v>
      </c>
      <c r="F30" s="144">
        <v>2358202</v>
      </c>
      <c r="G30" s="150">
        <v>1426694</v>
      </c>
      <c r="H30" s="116">
        <f t="shared" si="8"/>
        <v>0.65291365913082977</v>
      </c>
      <c r="I30" s="4"/>
      <c r="J30" s="4"/>
    </row>
    <row r="31" spans="1:10" ht="16.5">
      <c r="A31" s="46" t="s">
        <v>48</v>
      </c>
      <c r="B31" s="22" t="s">
        <v>49</v>
      </c>
      <c r="C31" s="144">
        <v>173739</v>
      </c>
      <c r="D31" s="199">
        <v>95407</v>
      </c>
      <c r="E31" s="116">
        <f t="shared" si="6"/>
        <v>0.82102990346620264</v>
      </c>
      <c r="F31" s="144">
        <v>2974718</v>
      </c>
      <c r="G31" s="150">
        <v>1950284</v>
      </c>
      <c r="H31" s="116">
        <f t="shared" si="8"/>
        <v>0.52527426774767161</v>
      </c>
      <c r="I31" s="4"/>
      <c r="J31" s="4"/>
    </row>
    <row r="32" spans="1:10" ht="16.5">
      <c r="A32" s="46" t="s">
        <v>50</v>
      </c>
      <c r="B32" s="22" t="s">
        <v>51</v>
      </c>
      <c r="C32" s="144">
        <v>168569</v>
      </c>
      <c r="D32" s="199">
        <v>218838</v>
      </c>
      <c r="E32" s="114">
        <f t="shared" si="6"/>
        <v>-0.22970873431488134</v>
      </c>
      <c r="F32" s="144">
        <v>10245334</v>
      </c>
      <c r="G32" s="150">
        <v>10388301</v>
      </c>
      <c r="H32" s="116">
        <f t="shared" si="8"/>
        <v>-1.376230819649912E-2</v>
      </c>
      <c r="I32" s="4"/>
      <c r="J32" s="4"/>
    </row>
    <row r="33" spans="1:10" ht="16.5">
      <c r="A33" s="46" t="s">
        <v>52</v>
      </c>
      <c r="B33" s="22" t="s">
        <v>53</v>
      </c>
      <c r="C33" s="144">
        <v>42107</v>
      </c>
      <c r="D33" s="199">
        <v>69084</v>
      </c>
      <c r="E33" s="114">
        <f t="shared" si="6"/>
        <v>-0.39049562851021946</v>
      </c>
      <c r="F33" s="144">
        <v>1438326</v>
      </c>
      <c r="G33" s="150">
        <v>1869622</v>
      </c>
      <c r="H33" s="116">
        <f t="shared" si="8"/>
        <v>-0.23068620287951255</v>
      </c>
      <c r="I33" s="4"/>
      <c r="J33" s="4"/>
    </row>
    <row r="34" spans="1:10" ht="16.5">
      <c r="A34" s="46" t="s">
        <v>54</v>
      </c>
      <c r="B34" s="22" t="s">
        <v>55</v>
      </c>
      <c r="C34" s="144">
        <v>140532</v>
      </c>
      <c r="D34" s="199">
        <v>149415</v>
      </c>
      <c r="E34" s="114">
        <f t="shared" si="6"/>
        <v>-5.945186226282502E-2</v>
      </c>
      <c r="F34" s="144">
        <v>14999046</v>
      </c>
      <c r="G34" s="150">
        <v>15427671</v>
      </c>
      <c r="H34" s="116">
        <f t="shared" si="8"/>
        <v>-2.7782871439247053E-2</v>
      </c>
      <c r="I34" s="4"/>
      <c r="J34" s="4"/>
    </row>
    <row r="35" spans="1:10" ht="16.5">
      <c r="A35" s="46">
        <v>87149320906</v>
      </c>
      <c r="B35" s="22" t="s">
        <v>98</v>
      </c>
      <c r="C35" s="144">
        <v>258818</v>
      </c>
      <c r="D35" s="199">
        <v>271585</v>
      </c>
      <c r="E35" s="114">
        <f t="shared" si="6"/>
        <v>-4.7009223631643865E-2</v>
      </c>
      <c r="F35" s="144">
        <v>7466609</v>
      </c>
      <c r="G35" s="150">
        <v>9055394</v>
      </c>
      <c r="H35" s="116">
        <f t="shared" si="8"/>
        <v>-0.17545178045262305</v>
      </c>
      <c r="I35" s="4"/>
      <c r="J35" s="4"/>
    </row>
    <row r="36" spans="1:10" ht="16.5">
      <c r="A36" s="46" t="s">
        <v>56</v>
      </c>
      <c r="B36" s="22" t="s">
        <v>57</v>
      </c>
      <c r="C36" s="144">
        <v>12574</v>
      </c>
      <c r="D36" s="199">
        <v>15863</v>
      </c>
      <c r="E36" s="114">
        <f t="shared" si="6"/>
        <v>-0.20733783017083779</v>
      </c>
      <c r="F36" s="144">
        <v>330409</v>
      </c>
      <c r="G36" s="150">
        <v>435633</v>
      </c>
      <c r="H36" s="116">
        <f t="shared" si="8"/>
        <v>-0.24154276650299678</v>
      </c>
      <c r="I36" s="4"/>
      <c r="J36" s="4"/>
    </row>
    <row r="37" spans="1:10" ht="16.5">
      <c r="A37" s="46" t="s">
        <v>58</v>
      </c>
      <c r="B37" s="22" t="s">
        <v>59</v>
      </c>
      <c r="C37" s="144">
        <v>43054</v>
      </c>
      <c r="D37" s="199">
        <v>27312</v>
      </c>
      <c r="E37" s="116">
        <f t="shared" si="6"/>
        <v>0.57637668424135913</v>
      </c>
      <c r="F37" s="144">
        <v>1659186</v>
      </c>
      <c r="G37" s="150">
        <v>1237853</v>
      </c>
      <c r="H37" s="116">
        <f t="shared" si="8"/>
        <v>0.34037401856278571</v>
      </c>
      <c r="I37" s="4"/>
      <c r="J37" s="4"/>
    </row>
    <row r="38" spans="1:10" ht="16.5">
      <c r="A38" s="46" t="s">
        <v>60</v>
      </c>
      <c r="B38" s="22" t="s">
        <v>61</v>
      </c>
      <c r="C38" s="144">
        <v>47499</v>
      </c>
      <c r="D38" s="199">
        <v>57102</v>
      </c>
      <c r="E38" s="114">
        <f t="shared" si="6"/>
        <v>-0.16817274351161079</v>
      </c>
      <c r="F38" s="144">
        <v>1520076</v>
      </c>
      <c r="G38" s="150">
        <v>1886531</v>
      </c>
      <c r="H38" s="116">
        <f t="shared" si="8"/>
        <v>-0.19424806695463789</v>
      </c>
      <c r="I38" s="4"/>
      <c r="J38" s="4"/>
    </row>
    <row r="39" spans="1:10" ht="16.5">
      <c r="A39" s="46" t="s">
        <v>62</v>
      </c>
      <c r="B39" s="22" t="s">
        <v>63</v>
      </c>
      <c r="C39" s="144">
        <v>115389</v>
      </c>
      <c r="D39" s="199">
        <v>97974</v>
      </c>
      <c r="E39" s="116">
        <f t="shared" si="6"/>
        <v>0.1777512401249311</v>
      </c>
      <c r="F39" s="144">
        <v>4898874</v>
      </c>
      <c r="G39" s="150">
        <v>3950676</v>
      </c>
      <c r="H39" s="116">
        <f t="shared" si="8"/>
        <v>0.24000905161547037</v>
      </c>
      <c r="I39" s="4"/>
      <c r="J39" s="4"/>
    </row>
    <row r="40" spans="1:10" ht="16.5">
      <c r="A40" s="46" t="s">
        <v>64</v>
      </c>
      <c r="B40" s="22" t="s">
        <v>65</v>
      </c>
      <c r="C40" s="144">
        <v>619099</v>
      </c>
      <c r="D40" s="199">
        <v>507417</v>
      </c>
      <c r="E40" s="114">
        <f t="shared" si="6"/>
        <v>0.22009905068218052</v>
      </c>
      <c r="F40" s="144">
        <v>12283174</v>
      </c>
      <c r="G40" s="150">
        <v>9977266</v>
      </c>
      <c r="H40" s="116">
        <f t="shared" si="8"/>
        <v>0.23111621961366971</v>
      </c>
      <c r="I40" s="4"/>
      <c r="J40" s="4"/>
    </row>
    <row r="41" spans="1:10" ht="16.5">
      <c r="A41" s="46" t="s">
        <v>66</v>
      </c>
      <c r="B41" s="22" t="s">
        <v>67</v>
      </c>
      <c r="C41" s="144">
        <v>19156</v>
      </c>
      <c r="D41" s="199">
        <v>14169</v>
      </c>
      <c r="E41" s="114">
        <f t="shared" si="6"/>
        <v>0.35196555861387535</v>
      </c>
      <c r="F41" s="144">
        <v>167954</v>
      </c>
      <c r="G41" s="150">
        <v>171198</v>
      </c>
      <c r="H41" s="116">
        <f t="shared" si="8"/>
        <v>-1.8948819495554856E-2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4093034</v>
      </c>
      <c r="D42" s="173">
        <f>SUM(D20:D41)</f>
        <v>3463573</v>
      </c>
      <c r="E42" s="111">
        <f t="shared" ref="E42" si="9">(C42-D42)/D42</f>
        <v>0.1817374716802562</v>
      </c>
      <c r="F42" s="120">
        <f>SUM(F20:F41)</f>
        <v>182566355</v>
      </c>
      <c r="G42" s="173">
        <f>SUM(G20:G41)</f>
        <v>147499822</v>
      </c>
      <c r="H42" s="118">
        <f t="shared" ref="H42" si="10">(F42-G42)/G42</f>
        <v>0.23773949367884661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H5:H14">
    <cfRule type="cellIs" dxfId="205" priority="1" operator="greaterThanOrEqual">
      <formula>0</formula>
    </cfRule>
    <cfRule type="cellIs" dxfId="204" priority="2" operator="lessThan">
      <formula>0</formula>
    </cfRule>
  </conditionalFormatting>
  <conditionalFormatting sqref="H20:H42">
    <cfRule type="cellIs" dxfId="203" priority="3" operator="greaterThanOrEqual">
      <formula>0</formula>
    </cfRule>
    <cfRule type="cellIs" dxfId="202" priority="4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227E-0BAA-4DFC-8E76-29D1CAC53A1D}">
  <sheetPr>
    <tabColor rgb="FFFFC000"/>
    <pageSetUpPr fitToPage="1"/>
  </sheetPr>
  <dimension ref="A1:K46"/>
  <sheetViews>
    <sheetView zoomScale="90" zoomScaleNormal="9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10" width="15" style="3" bestFit="1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173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181" t="s">
        <v>178</v>
      </c>
      <c r="D3" s="186" t="s">
        <v>179</v>
      </c>
      <c r="E3" s="9" t="s">
        <v>69</v>
      </c>
      <c r="F3" s="181" t="s">
        <v>177</v>
      </c>
      <c r="G3" s="74" t="s">
        <v>175</v>
      </c>
      <c r="H3" s="9" t="s">
        <v>69</v>
      </c>
      <c r="I3" s="132" t="s">
        <v>129</v>
      </c>
      <c r="J3" s="188" t="s">
        <v>180</v>
      </c>
      <c r="K3" s="139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133" t="s">
        <v>7</v>
      </c>
      <c r="J4" s="189" t="s">
        <v>7</v>
      </c>
      <c r="K4" s="140" t="s">
        <v>75</v>
      </c>
    </row>
    <row r="5" spans="1:11" ht="16.5">
      <c r="A5" s="21" t="s">
        <v>8</v>
      </c>
      <c r="B5" s="22" t="s">
        <v>9</v>
      </c>
      <c r="C5" s="144">
        <v>2154</v>
      </c>
      <c r="D5" s="182">
        <v>17134</v>
      </c>
      <c r="E5" s="114">
        <f>IF(D5,(C5-D5)/D5,0)</f>
        <v>-0.87428504727442513</v>
      </c>
      <c r="F5" s="144">
        <v>1908925</v>
      </c>
      <c r="G5" s="187">
        <v>4128398</v>
      </c>
      <c r="H5" s="114">
        <f>IF(G5,(F5-G5)/G5,0)</f>
        <v>-0.53761119930781864</v>
      </c>
      <c r="I5" s="168">
        <f>IF(C5,F5/C5,0)</f>
        <v>886.22330547818012</v>
      </c>
      <c r="J5" s="190">
        <f>IF(D5,G5/D5,0)</f>
        <v>240.94770631492938</v>
      </c>
      <c r="K5" s="116">
        <f>IF(J5,(I5-J5)/J5,0)</f>
        <v>2.678073217762226</v>
      </c>
    </row>
    <row r="6" spans="1:11" ht="16.5">
      <c r="A6" s="26" t="s">
        <v>10</v>
      </c>
      <c r="B6" s="27" t="s">
        <v>11</v>
      </c>
      <c r="C6" s="144">
        <v>644</v>
      </c>
      <c r="D6" s="182">
        <v>2432</v>
      </c>
      <c r="E6" s="114">
        <f t="shared" ref="E6:E13" si="0">IF(D6,(C6-D6)/D6,0)</f>
        <v>-0.73519736842105265</v>
      </c>
      <c r="F6" s="144">
        <v>479341</v>
      </c>
      <c r="G6" s="187">
        <v>1460626</v>
      </c>
      <c r="H6" s="114">
        <f t="shared" ref="H6:H13" si="1">IF(G6,(F6-G6)/G6,0)</f>
        <v>-0.67182495724435964</v>
      </c>
      <c r="I6" s="168">
        <f t="shared" ref="I6:J11" si="2">IF(C6,F6/C6,0)</f>
        <v>744.31832298136646</v>
      </c>
      <c r="J6" s="190">
        <f t="shared" si="2"/>
        <v>600.58634868421052</v>
      </c>
      <c r="K6" s="116">
        <f t="shared" ref="K6:K11" si="3">IF(J6,(I6-J6)/J6,0)</f>
        <v>0.23931941612067925</v>
      </c>
    </row>
    <row r="7" spans="1:11" ht="16.5">
      <c r="A7" s="21" t="s">
        <v>12</v>
      </c>
      <c r="B7" s="28" t="s">
        <v>13</v>
      </c>
      <c r="C7" s="144">
        <v>2382</v>
      </c>
      <c r="D7" s="182">
        <v>31</v>
      </c>
      <c r="E7" s="115">
        <f t="shared" si="0"/>
        <v>75.838709677419359</v>
      </c>
      <c r="F7" s="144">
        <v>294152</v>
      </c>
      <c r="G7" s="187">
        <v>3126</v>
      </c>
      <c r="H7" s="114">
        <f t="shared" si="1"/>
        <v>93.09852847088932</v>
      </c>
      <c r="I7" s="168">
        <f t="shared" si="2"/>
        <v>123.48950461796809</v>
      </c>
      <c r="J7" s="190">
        <f t="shared" si="2"/>
        <v>100.83870967741936</v>
      </c>
      <c r="K7" s="116">
        <f t="shared" si="3"/>
        <v>0.2246240061282824</v>
      </c>
    </row>
    <row r="8" spans="1:11" ht="16.5">
      <c r="A8" s="21" t="s">
        <v>14</v>
      </c>
      <c r="B8" s="28" t="s">
        <v>15</v>
      </c>
      <c r="C8" s="144">
        <v>179</v>
      </c>
      <c r="D8" s="182">
        <v>437</v>
      </c>
      <c r="E8" s="114">
        <f t="shared" si="0"/>
        <v>-0.59038901601830662</v>
      </c>
      <c r="F8" s="144">
        <v>195919</v>
      </c>
      <c r="G8" s="187">
        <v>267616</v>
      </c>
      <c r="H8" s="114">
        <f t="shared" si="1"/>
        <v>-0.26790999043405478</v>
      </c>
      <c r="I8" s="168">
        <f t="shared" si="2"/>
        <v>1094.5195530726257</v>
      </c>
      <c r="J8" s="190">
        <f t="shared" si="2"/>
        <v>612.39359267734551</v>
      </c>
      <c r="K8" s="116">
        <f t="shared" si="3"/>
        <v>0.78728119653808992</v>
      </c>
    </row>
    <row r="9" spans="1:11" ht="16.5">
      <c r="A9" s="21" t="s">
        <v>16</v>
      </c>
      <c r="B9" s="28" t="s">
        <v>17</v>
      </c>
      <c r="C9" s="144">
        <v>6085</v>
      </c>
      <c r="D9" s="182">
        <v>17149</v>
      </c>
      <c r="E9" s="115">
        <f t="shared" si="0"/>
        <v>-0.64516881450813457</v>
      </c>
      <c r="F9" s="144">
        <v>4997753</v>
      </c>
      <c r="G9" s="187">
        <v>8514413</v>
      </c>
      <c r="H9" s="114">
        <f t="shared" si="1"/>
        <v>-0.41302436233713352</v>
      </c>
      <c r="I9" s="168">
        <f t="shared" si="2"/>
        <v>821.32341824157766</v>
      </c>
      <c r="J9" s="190">
        <f t="shared" si="2"/>
        <v>496.49618053530816</v>
      </c>
      <c r="K9" s="116">
        <f t="shared" si="3"/>
        <v>0.65423914712908759</v>
      </c>
    </row>
    <row r="10" spans="1:11" ht="16.5">
      <c r="A10" s="21" t="s">
        <v>18</v>
      </c>
      <c r="B10" s="28" t="s">
        <v>19</v>
      </c>
      <c r="C10" s="144">
        <v>43472</v>
      </c>
      <c r="D10" s="182">
        <v>30625</v>
      </c>
      <c r="E10" s="115">
        <f t="shared" si="0"/>
        <v>0.41949387755102041</v>
      </c>
      <c r="F10" s="144">
        <v>66819605</v>
      </c>
      <c r="G10" s="187">
        <v>44797758</v>
      </c>
      <c r="H10" s="114">
        <f t="shared" si="1"/>
        <v>0.49158368595142643</v>
      </c>
      <c r="I10" s="168">
        <f t="shared" si="2"/>
        <v>1537.0722534044903</v>
      </c>
      <c r="J10" s="190">
        <f t="shared" si="2"/>
        <v>1462.7839346938777</v>
      </c>
      <c r="K10" s="116">
        <f t="shared" si="3"/>
        <v>5.078557191439162E-2</v>
      </c>
    </row>
    <row r="11" spans="1:11" ht="17.25" thickBot="1">
      <c r="A11" s="30" t="s">
        <v>20</v>
      </c>
      <c r="B11" s="70" t="s">
        <v>21</v>
      </c>
      <c r="C11" s="99">
        <v>54916</v>
      </c>
      <c r="D11" s="174">
        <v>67808</v>
      </c>
      <c r="E11" s="111">
        <f t="shared" si="0"/>
        <v>-0.19012505899008966</v>
      </c>
      <c r="F11" s="99">
        <v>74695695</v>
      </c>
      <c r="G11" s="174">
        <v>59171937</v>
      </c>
      <c r="H11" s="111">
        <f t="shared" si="1"/>
        <v>0.26235000554401322</v>
      </c>
      <c r="I11" s="171">
        <f t="shared" si="2"/>
        <v>1360.180912666618</v>
      </c>
      <c r="J11" s="191">
        <f t="shared" si="2"/>
        <v>872.63946731949034</v>
      </c>
      <c r="K11" s="111">
        <f t="shared" si="3"/>
        <v>0.55869745021357053</v>
      </c>
    </row>
    <row r="12" spans="1:11" ht="11.25" customHeight="1" thickTop="1">
      <c r="A12" s="33"/>
      <c r="B12" s="34"/>
      <c r="C12" s="148"/>
      <c r="D12" s="175"/>
      <c r="E12" s="160"/>
      <c r="F12" s="148"/>
      <c r="G12" s="176"/>
      <c r="H12" s="160"/>
      <c r="I12" s="172"/>
      <c r="J12" s="192"/>
      <c r="K12" s="163"/>
    </row>
    <row r="13" spans="1:11" ht="16.5">
      <c r="A13" s="21" t="s">
        <v>22</v>
      </c>
      <c r="B13" s="22" t="s">
        <v>23</v>
      </c>
      <c r="C13" s="158">
        <v>25</v>
      </c>
      <c r="D13" s="184">
        <v>23</v>
      </c>
      <c r="E13" s="114">
        <f t="shared" si="0"/>
        <v>8.6956521739130432E-2</v>
      </c>
      <c r="F13" s="158">
        <v>18326</v>
      </c>
      <c r="G13" s="178">
        <v>18910</v>
      </c>
      <c r="H13" s="114">
        <f t="shared" si="1"/>
        <v>-3.0883130618720254E-2</v>
      </c>
      <c r="I13" s="168">
        <f t="shared" ref="I13:J13" si="4">IF(C13,F13/C13,0)</f>
        <v>733.04</v>
      </c>
      <c r="J13" s="190">
        <f t="shared" si="4"/>
        <v>822.17391304347825</v>
      </c>
      <c r="K13" s="116">
        <f t="shared" ref="K13" si="5">IF(J13,(I13-J13)/J13,0)</f>
        <v>-0.10841248016922267</v>
      </c>
    </row>
    <row r="14" spans="1:11" ht="17.25" thickBot="1">
      <c r="A14" s="30" t="s">
        <v>24</v>
      </c>
      <c r="B14" s="36" t="s">
        <v>76</v>
      </c>
      <c r="C14" s="99">
        <v>54941</v>
      </c>
      <c r="D14" s="174">
        <v>67831</v>
      </c>
      <c r="E14" s="117">
        <f>(C14-D14)/D14</f>
        <v>-0.19003110672111573</v>
      </c>
      <c r="F14" s="99">
        <v>74714021</v>
      </c>
      <c r="G14" s="174">
        <v>59190847</v>
      </c>
      <c r="H14" s="118">
        <f>(F14-G14)/G14</f>
        <v>0.26225632486725525</v>
      </c>
      <c r="I14" s="101">
        <f>F14/C14</f>
        <v>1359.8955424910359</v>
      </c>
      <c r="J14" s="193">
        <f>G14/D14</f>
        <v>872.62235556014207</v>
      </c>
      <c r="K14" s="111">
        <f>(I14-J14)/J14</f>
        <v>0.5584009896447244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174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181</v>
      </c>
      <c r="D18" s="186" t="s">
        <v>179</v>
      </c>
      <c r="E18" s="9" t="s">
        <v>69</v>
      </c>
      <c r="F18" s="180" t="s">
        <v>177</v>
      </c>
      <c r="G18" s="74" t="s">
        <v>175</v>
      </c>
      <c r="H18" s="9" t="s">
        <v>69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78</v>
      </c>
      <c r="I19" s="45"/>
      <c r="J19" s="44"/>
    </row>
    <row r="20" spans="1:10" ht="16.5">
      <c r="A20" s="46" t="s">
        <v>28</v>
      </c>
      <c r="B20" s="22" t="s">
        <v>29</v>
      </c>
      <c r="C20" s="144">
        <v>2448</v>
      </c>
      <c r="D20" s="150">
        <v>2625</v>
      </c>
      <c r="E20" s="116">
        <f t="shared" ref="E20:E41" si="6">IF(D20,(C20-D20)/D20,0)</f>
        <v>-6.7428571428571435E-2</v>
      </c>
      <c r="F20" s="144">
        <v>227056</v>
      </c>
      <c r="G20" s="150">
        <v>293188</v>
      </c>
      <c r="H20" s="116">
        <f t="shared" ref="H20:H24" si="7">IF(G20,(F20-G20)/G20,0)</f>
        <v>-0.2255617555970913</v>
      </c>
      <c r="I20" s="4"/>
      <c r="J20" s="4"/>
    </row>
    <row r="21" spans="1:10" ht="16.5">
      <c r="A21" s="46" t="s">
        <v>30</v>
      </c>
      <c r="B21" s="22" t="s">
        <v>31</v>
      </c>
      <c r="C21" s="144">
        <v>8</v>
      </c>
      <c r="D21" s="150">
        <v>911</v>
      </c>
      <c r="E21" s="114">
        <f t="shared" si="6"/>
        <v>-0.99121844127332603</v>
      </c>
      <c r="F21" s="144">
        <v>1703</v>
      </c>
      <c r="G21" s="150">
        <v>134659</v>
      </c>
      <c r="H21" s="116">
        <f t="shared" si="7"/>
        <v>-0.98735324040725092</v>
      </c>
      <c r="I21" s="4"/>
      <c r="J21" s="4"/>
    </row>
    <row r="22" spans="1:10" ht="16.5">
      <c r="A22" s="46" t="s">
        <v>32</v>
      </c>
      <c r="B22" s="22" t="s">
        <v>33</v>
      </c>
      <c r="C22" s="144">
        <v>433560</v>
      </c>
      <c r="D22" s="150">
        <v>510898</v>
      </c>
      <c r="E22" s="114">
        <f t="shared" si="6"/>
        <v>-0.15137659571969356</v>
      </c>
      <c r="F22" s="144">
        <v>27618045</v>
      </c>
      <c r="G22" s="150">
        <v>23432942</v>
      </c>
      <c r="H22" s="116">
        <f t="shared" si="7"/>
        <v>0.17859912767248773</v>
      </c>
      <c r="I22" s="4"/>
      <c r="J22" s="4"/>
    </row>
    <row r="23" spans="1:10" ht="16.5">
      <c r="A23" s="46" t="s">
        <v>34</v>
      </c>
      <c r="B23" s="22" t="s">
        <v>35</v>
      </c>
      <c r="C23" s="144">
        <v>72380</v>
      </c>
      <c r="D23" s="150">
        <v>46194</v>
      </c>
      <c r="E23" s="116">
        <f t="shared" si="6"/>
        <v>0.5668701562973546</v>
      </c>
      <c r="F23" s="144">
        <v>1801400</v>
      </c>
      <c r="G23" s="150">
        <v>772951</v>
      </c>
      <c r="H23" s="116">
        <f t="shared" si="7"/>
        <v>1.3305487669981668</v>
      </c>
      <c r="I23" s="4"/>
      <c r="J23" s="4"/>
    </row>
    <row r="24" spans="1:10" ht="16.5">
      <c r="A24" s="46" t="s">
        <v>36</v>
      </c>
      <c r="B24" s="22" t="s">
        <v>37</v>
      </c>
      <c r="C24" s="144">
        <v>104779</v>
      </c>
      <c r="D24" s="150">
        <v>39452</v>
      </c>
      <c r="E24" s="116">
        <f t="shared" si="6"/>
        <v>1.6558602859170637</v>
      </c>
      <c r="F24" s="144">
        <v>2936650</v>
      </c>
      <c r="G24" s="150">
        <v>1150155</v>
      </c>
      <c r="H24" s="116">
        <f t="shared" si="7"/>
        <v>1.5532645599940877</v>
      </c>
      <c r="I24" s="4"/>
      <c r="J24" s="4"/>
    </row>
    <row r="25" spans="1:10" ht="16.5">
      <c r="A25" s="46" t="s">
        <v>38</v>
      </c>
      <c r="B25" s="22" t="s">
        <v>39</v>
      </c>
      <c r="C25" s="144">
        <v>37831</v>
      </c>
      <c r="D25" s="150">
        <v>16487</v>
      </c>
      <c r="E25" s="114">
        <f t="shared" si="6"/>
        <v>1.2945957420998362</v>
      </c>
      <c r="F25" s="144">
        <v>4616956</v>
      </c>
      <c r="G25" s="150">
        <v>1760662</v>
      </c>
      <c r="H25" s="116">
        <f>IF(G25,(F25-G25)/G25,0)</f>
        <v>1.6222841181328387</v>
      </c>
      <c r="I25" s="4"/>
      <c r="J25" s="4"/>
    </row>
    <row r="26" spans="1:10" ht="16.5">
      <c r="A26" s="46" t="s">
        <v>40</v>
      </c>
      <c r="B26" s="22" t="s">
        <v>41</v>
      </c>
      <c r="C26" s="144">
        <v>21854</v>
      </c>
      <c r="D26" s="150">
        <v>19965</v>
      </c>
      <c r="E26" s="114">
        <f t="shared" si="6"/>
        <v>9.4615577260205364E-2</v>
      </c>
      <c r="F26" s="144">
        <v>4538571</v>
      </c>
      <c r="G26" s="150">
        <v>1508115</v>
      </c>
      <c r="H26" s="116">
        <f t="shared" ref="H26:H41" si="8">IF(G26,(F26-G26)/G26,0)</f>
        <v>2.0094329676450404</v>
      </c>
      <c r="I26" s="4"/>
      <c r="J26" s="4"/>
    </row>
    <row r="27" spans="1:10" ht="16.5">
      <c r="A27" s="46">
        <v>87149320103</v>
      </c>
      <c r="B27" s="22" t="s">
        <v>99</v>
      </c>
      <c r="C27" s="144">
        <v>615</v>
      </c>
      <c r="D27" s="150">
        <v>3960</v>
      </c>
      <c r="E27" s="114">
        <f>IF(D27,(C27-D27)/D27,0)</f>
        <v>-0.84469696969696972</v>
      </c>
      <c r="F27" s="144">
        <v>12503</v>
      </c>
      <c r="G27" s="150">
        <v>199643</v>
      </c>
      <c r="H27" s="116">
        <f t="shared" si="8"/>
        <v>-0.93737321118195982</v>
      </c>
      <c r="I27" s="4"/>
      <c r="J27" s="4"/>
    </row>
    <row r="28" spans="1:10" ht="16.5">
      <c r="A28" s="46" t="s">
        <v>42</v>
      </c>
      <c r="B28" s="22" t="s">
        <v>43</v>
      </c>
      <c r="C28" s="144">
        <v>72</v>
      </c>
      <c r="D28" s="150">
        <v>942</v>
      </c>
      <c r="E28" s="114">
        <f t="shared" si="6"/>
        <v>-0.92356687898089174</v>
      </c>
      <c r="F28" s="144">
        <v>11926</v>
      </c>
      <c r="G28" s="150">
        <v>21293</v>
      </c>
      <c r="H28" s="116">
        <f t="shared" si="8"/>
        <v>-0.43990982952143898</v>
      </c>
      <c r="I28" s="4"/>
      <c r="J28" s="4"/>
    </row>
    <row r="29" spans="1:10" ht="16.5">
      <c r="A29" s="46" t="s">
        <v>44</v>
      </c>
      <c r="B29" s="22" t="s">
        <v>45</v>
      </c>
      <c r="C29" s="144">
        <v>453136</v>
      </c>
      <c r="D29" s="150">
        <v>300920</v>
      </c>
      <c r="E29" s="116">
        <f t="shared" si="6"/>
        <v>0.50583543799016351</v>
      </c>
      <c r="F29" s="144">
        <v>15472960</v>
      </c>
      <c r="G29" s="150">
        <v>14227174</v>
      </c>
      <c r="H29" s="116">
        <f t="shared" si="8"/>
        <v>8.7563840858346148E-2</v>
      </c>
      <c r="I29" s="4"/>
      <c r="J29" s="4"/>
    </row>
    <row r="30" spans="1:10" ht="16.5">
      <c r="A30" s="46" t="s">
        <v>46</v>
      </c>
      <c r="B30" s="22" t="s">
        <v>47</v>
      </c>
      <c r="C30" s="144">
        <v>22467</v>
      </c>
      <c r="D30" s="150">
        <v>13404</v>
      </c>
      <c r="E30" s="116">
        <f t="shared" si="6"/>
        <v>0.67614145031333928</v>
      </c>
      <c r="F30" s="144">
        <v>964070</v>
      </c>
      <c r="G30" s="150">
        <v>585975</v>
      </c>
      <c r="H30" s="116">
        <f t="shared" si="8"/>
        <v>0.64524083791970643</v>
      </c>
      <c r="I30" s="4"/>
      <c r="J30" s="4"/>
    </row>
    <row r="31" spans="1:10" ht="16.5">
      <c r="A31" s="46" t="s">
        <v>48</v>
      </c>
      <c r="B31" s="22" t="s">
        <v>49</v>
      </c>
      <c r="C31" s="144">
        <v>74095</v>
      </c>
      <c r="D31" s="150">
        <v>43714</v>
      </c>
      <c r="E31" s="116">
        <f t="shared" si="6"/>
        <v>0.69499473852770277</v>
      </c>
      <c r="F31" s="144">
        <v>1391635</v>
      </c>
      <c r="G31" s="150">
        <v>782141</v>
      </c>
      <c r="H31" s="116">
        <f t="shared" si="8"/>
        <v>0.77926358546604768</v>
      </c>
      <c r="I31" s="4"/>
      <c r="J31" s="4"/>
    </row>
    <row r="32" spans="1:10" ht="16.5">
      <c r="A32" s="46" t="s">
        <v>50</v>
      </c>
      <c r="B32" s="22" t="s">
        <v>51</v>
      </c>
      <c r="C32" s="144">
        <v>83494</v>
      </c>
      <c r="D32" s="150">
        <v>120134</v>
      </c>
      <c r="E32" s="114">
        <f t="shared" si="6"/>
        <v>-0.3049927580868031</v>
      </c>
      <c r="F32" s="144">
        <v>4166097</v>
      </c>
      <c r="G32" s="150">
        <v>5815784</v>
      </c>
      <c r="H32" s="116">
        <f t="shared" si="8"/>
        <v>-0.28365685520645195</v>
      </c>
      <c r="I32" s="4"/>
      <c r="J32" s="4"/>
    </row>
    <row r="33" spans="1:10" ht="16.5">
      <c r="A33" s="46" t="s">
        <v>52</v>
      </c>
      <c r="B33" s="22" t="s">
        <v>53</v>
      </c>
      <c r="C33" s="144">
        <v>13319</v>
      </c>
      <c r="D33" s="150">
        <v>40791</v>
      </c>
      <c r="E33" s="114">
        <f t="shared" si="6"/>
        <v>-0.67348189551616777</v>
      </c>
      <c r="F33" s="144">
        <v>485418</v>
      </c>
      <c r="G33" s="150">
        <v>1148509</v>
      </c>
      <c r="H33" s="116">
        <f t="shared" si="8"/>
        <v>-0.57734941563366071</v>
      </c>
      <c r="I33" s="4"/>
      <c r="J33" s="4"/>
    </row>
    <row r="34" spans="1:10" ht="16.5">
      <c r="A34" s="46" t="s">
        <v>54</v>
      </c>
      <c r="B34" s="22" t="s">
        <v>55</v>
      </c>
      <c r="C34" s="144">
        <v>60586</v>
      </c>
      <c r="D34" s="150">
        <v>84684</v>
      </c>
      <c r="E34" s="114">
        <f t="shared" si="6"/>
        <v>-0.28456379009021776</v>
      </c>
      <c r="F34" s="144">
        <v>5509338</v>
      </c>
      <c r="G34" s="150">
        <v>8957011</v>
      </c>
      <c r="H34" s="116">
        <f t="shared" si="8"/>
        <v>-0.38491333771946912</v>
      </c>
      <c r="I34" s="4"/>
      <c r="J34" s="4"/>
    </row>
    <row r="35" spans="1:10" ht="16.5">
      <c r="A35" s="46">
        <v>87149320906</v>
      </c>
      <c r="B35" s="22" t="s">
        <v>98</v>
      </c>
      <c r="C35" s="144">
        <v>123830</v>
      </c>
      <c r="D35" s="150">
        <v>155391</v>
      </c>
      <c r="E35" s="114">
        <f t="shared" si="6"/>
        <v>-0.20310700104896681</v>
      </c>
      <c r="F35" s="144">
        <v>3150031</v>
      </c>
      <c r="G35" s="150">
        <v>5291947</v>
      </c>
      <c r="H35" s="116">
        <f t="shared" si="8"/>
        <v>-0.4047500853655564</v>
      </c>
      <c r="I35" s="4"/>
      <c r="J35" s="4"/>
    </row>
    <row r="36" spans="1:10" ht="16.5">
      <c r="A36" s="46" t="s">
        <v>56</v>
      </c>
      <c r="B36" s="22" t="s">
        <v>57</v>
      </c>
      <c r="C36" s="144">
        <v>1940</v>
      </c>
      <c r="D36" s="150">
        <v>6017</v>
      </c>
      <c r="E36" s="114">
        <f t="shared" si="6"/>
        <v>-0.67758018946318765</v>
      </c>
      <c r="F36" s="144">
        <v>92340</v>
      </c>
      <c r="G36" s="150">
        <v>137179</v>
      </c>
      <c r="H36" s="116">
        <f t="shared" si="8"/>
        <v>-0.32686489914637079</v>
      </c>
      <c r="I36" s="4"/>
      <c r="J36" s="4"/>
    </row>
    <row r="37" spans="1:10" ht="16.5">
      <c r="A37" s="46" t="s">
        <v>58</v>
      </c>
      <c r="B37" s="22" t="s">
        <v>59</v>
      </c>
      <c r="C37" s="144">
        <v>22863</v>
      </c>
      <c r="D37" s="150">
        <v>13086</v>
      </c>
      <c r="E37" s="116">
        <f t="shared" si="6"/>
        <v>0.74713434204493356</v>
      </c>
      <c r="F37" s="144">
        <v>1078792</v>
      </c>
      <c r="G37" s="150">
        <v>584036</v>
      </c>
      <c r="H37" s="116">
        <f t="shared" si="8"/>
        <v>0.84713271099726728</v>
      </c>
      <c r="I37" s="4"/>
      <c r="J37" s="4"/>
    </row>
    <row r="38" spans="1:10" ht="16.5">
      <c r="A38" s="46" t="s">
        <v>60</v>
      </c>
      <c r="B38" s="22" t="s">
        <v>61</v>
      </c>
      <c r="C38" s="144">
        <v>20426</v>
      </c>
      <c r="D38" s="150">
        <v>22295</v>
      </c>
      <c r="E38" s="114">
        <f t="shared" si="6"/>
        <v>-8.3830455259026687E-2</v>
      </c>
      <c r="F38" s="144">
        <v>655206</v>
      </c>
      <c r="G38" s="150">
        <v>929244</v>
      </c>
      <c r="H38" s="116">
        <f t="shared" si="8"/>
        <v>-0.29490424474088611</v>
      </c>
      <c r="I38" s="4"/>
      <c r="J38" s="4"/>
    </row>
    <row r="39" spans="1:10" ht="16.5">
      <c r="A39" s="46" t="s">
        <v>62</v>
      </c>
      <c r="B39" s="22" t="s">
        <v>63</v>
      </c>
      <c r="C39" s="144">
        <v>64334</v>
      </c>
      <c r="D39" s="150">
        <v>48233</v>
      </c>
      <c r="E39" s="116">
        <f t="shared" si="6"/>
        <v>0.3338170961789646</v>
      </c>
      <c r="F39" s="144">
        <v>2479811</v>
      </c>
      <c r="G39" s="150">
        <v>1796477</v>
      </c>
      <c r="H39" s="116">
        <f t="shared" si="8"/>
        <v>0.3803744773798941</v>
      </c>
      <c r="I39" s="4"/>
      <c r="J39" s="4"/>
    </row>
    <row r="40" spans="1:10" ht="16.5">
      <c r="A40" s="46" t="s">
        <v>64</v>
      </c>
      <c r="B40" s="22" t="s">
        <v>65</v>
      </c>
      <c r="C40" s="144">
        <v>290260</v>
      </c>
      <c r="D40" s="150">
        <v>224431</v>
      </c>
      <c r="E40" s="114">
        <f t="shared" si="6"/>
        <v>0.2933150946170538</v>
      </c>
      <c r="F40" s="144">
        <v>5475812</v>
      </c>
      <c r="G40" s="150">
        <v>4288938</v>
      </c>
      <c r="H40" s="116">
        <f t="shared" si="8"/>
        <v>0.27672911102935038</v>
      </c>
      <c r="I40" s="4"/>
      <c r="J40" s="4"/>
    </row>
    <row r="41" spans="1:10" ht="16.5">
      <c r="A41" s="46" t="s">
        <v>66</v>
      </c>
      <c r="B41" s="22" t="s">
        <v>67</v>
      </c>
      <c r="C41" s="144">
        <v>9621</v>
      </c>
      <c r="D41" s="150">
        <v>6591</v>
      </c>
      <c r="E41" s="114">
        <f t="shared" si="6"/>
        <v>0.45971779699590348</v>
      </c>
      <c r="F41" s="144">
        <v>68286</v>
      </c>
      <c r="G41" s="150">
        <v>75466</v>
      </c>
      <c r="H41" s="116">
        <f t="shared" si="8"/>
        <v>-9.5142183234834227E-2</v>
      </c>
      <c r="I41" s="4"/>
      <c r="J41" s="4"/>
    </row>
    <row r="42" spans="1:10" ht="18.75" customHeight="1" thickBot="1">
      <c r="A42" s="48" t="s">
        <v>24</v>
      </c>
      <c r="B42" s="49"/>
      <c r="C42" s="120">
        <v>1913752</v>
      </c>
      <c r="D42" s="121">
        <v>1721125</v>
      </c>
      <c r="E42" s="111">
        <f t="shared" ref="E42" si="9">(C42-D42)/D42</f>
        <v>0.11191923886992519</v>
      </c>
      <c r="F42" s="120">
        <v>82750025</v>
      </c>
      <c r="G42" s="121">
        <v>73893489</v>
      </c>
      <c r="H42" s="118">
        <f t="shared" ref="H42" si="10">(F42-G42)/G42</f>
        <v>0.11985543137636931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H5:H14">
    <cfRule type="cellIs" dxfId="133" priority="1" operator="greaterThanOrEqual">
      <formula>0</formula>
    </cfRule>
    <cfRule type="cellIs" dxfId="132" priority="2" operator="lessThan">
      <formula>0</formula>
    </cfRule>
  </conditionalFormatting>
  <conditionalFormatting sqref="H20:H42">
    <cfRule type="cellIs" dxfId="131" priority="3" operator="greaterThanOrEqual">
      <formula>0</formula>
    </cfRule>
    <cfRule type="cellIs" dxfId="130" priority="4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A4265-2F5E-4DEF-A3C2-D41F862B55FA}">
  <sheetPr>
    <tabColor rgb="FFFFC000"/>
  </sheetPr>
  <dimension ref="A1:K46"/>
  <sheetViews>
    <sheetView zoomScale="90" zoomScaleNormal="9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20" style="4" customWidth="1"/>
    <col min="4" max="4" width="19.125" style="4" customWidth="1"/>
    <col min="5" max="5" width="12.125" style="4" customWidth="1"/>
    <col min="6" max="6" width="19.875" style="4" customWidth="1"/>
    <col min="7" max="7" width="20.87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176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181" t="s">
        <v>181</v>
      </c>
      <c r="D3" s="186" t="s">
        <v>179</v>
      </c>
      <c r="E3" s="9" t="s">
        <v>79</v>
      </c>
      <c r="F3" s="180" t="s">
        <v>177</v>
      </c>
      <c r="G3" s="74" t="s">
        <v>175</v>
      </c>
      <c r="H3" s="9" t="s">
        <v>79</v>
      </c>
      <c r="I3" s="56" t="s">
        <v>134</v>
      </c>
      <c r="J3" s="56" t="s">
        <v>85</v>
      </c>
      <c r="K3" s="64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23">
        <v>25270</v>
      </c>
      <c r="D5" s="76">
        <v>19876</v>
      </c>
      <c r="E5" s="115">
        <f>IF(D5,(C5-D5)/D5,0)</f>
        <v>0.27138257194606563</v>
      </c>
      <c r="F5" s="144">
        <v>1550038</v>
      </c>
      <c r="G5" s="150">
        <v>1313984</v>
      </c>
      <c r="H5" s="114">
        <f t="shared" ref="H5:H11" si="0">(F5-G5)/G5</f>
        <v>0.17964754517558815</v>
      </c>
      <c r="I5" s="168">
        <f t="shared" ref="I5:J11" si="1">F5/C5</f>
        <v>61.339058171745151</v>
      </c>
      <c r="J5" s="168">
        <f t="shared" si="1"/>
        <v>66.109076272891926</v>
      </c>
      <c r="K5" s="125">
        <f t="shared" ref="K5:K11" si="2">(I5-J5)/J5</f>
        <v>-7.2153755128215646E-2</v>
      </c>
    </row>
    <row r="6" spans="1:11" ht="16.5">
      <c r="A6" s="26" t="s">
        <v>10</v>
      </c>
      <c r="B6" s="27" t="s">
        <v>11</v>
      </c>
      <c r="C6" s="23">
        <v>9496</v>
      </c>
      <c r="D6" s="76">
        <v>12016</v>
      </c>
      <c r="E6" s="114">
        <f t="shared" ref="E6:E11" si="3">IF(D6,(C6-D6)/D6,0)</f>
        <v>-0.20972037283621839</v>
      </c>
      <c r="F6" s="144">
        <v>965356</v>
      </c>
      <c r="G6" s="150">
        <v>1197069</v>
      </c>
      <c r="H6" s="114">
        <f t="shared" si="0"/>
        <v>-0.19356695395169368</v>
      </c>
      <c r="I6" s="168">
        <f t="shared" si="1"/>
        <v>101.65922493681551</v>
      </c>
      <c r="J6" s="168">
        <f t="shared" si="1"/>
        <v>99.622919440745676</v>
      </c>
      <c r="K6" s="125">
        <f t="shared" si="2"/>
        <v>2.0440130719929318E-2</v>
      </c>
    </row>
    <row r="7" spans="1:11" ht="16.5">
      <c r="A7" s="21" t="s">
        <v>12</v>
      </c>
      <c r="B7" s="28" t="s">
        <v>13</v>
      </c>
      <c r="C7" s="23">
        <v>16360</v>
      </c>
      <c r="D7" s="76">
        <v>18050</v>
      </c>
      <c r="E7" s="115">
        <f t="shared" si="3"/>
        <v>-9.3628808864265931E-2</v>
      </c>
      <c r="F7" s="144">
        <v>1009267</v>
      </c>
      <c r="G7" s="150">
        <v>1051021</v>
      </c>
      <c r="H7" s="114">
        <f t="shared" si="0"/>
        <v>-3.9727084425525278E-2</v>
      </c>
      <c r="I7" s="168">
        <f t="shared" si="1"/>
        <v>61.691136919315404</v>
      </c>
      <c r="J7" s="168">
        <f t="shared" si="1"/>
        <v>58.228310249307476</v>
      </c>
      <c r="K7" s="125">
        <f t="shared" si="2"/>
        <v>5.9469812109979821E-2</v>
      </c>
    </row>
    <row r="8" spans="1:11" ht="16.5">
      <c r="A8" s="21" t="s">
        <v>14</v>
      </c>
      <c r="B8" s="28" t="s">
        <v>15</v>
      </c>
      <c r="C8" s="23">
        <v>28274</v>
      </c>
      <c r="D8" s="76">
        <v>27178</v>
      </c>
      <c r="E8" s="116">
        <f t="shared" si="3"/>
        <v>4.0326734859077194E-2</v>
      </c>
      <c r="F8" s="144">
        <v>2998667</v>
      </c>
      <c r="G8" s="150">
        <v>3167053</v>
      </c>
      <c r="H8" s="114">
        <f t="shared" si="0"/>
        <v>-5.3168039814932053E-2</v>
      </c>
      <c r="I8" s="168">
        <f t="shared" si="1"/>
        <v>106.05740256065643</v>
      </c>
      <c r="J8" s="168">
        <f t="shared" si="1"/>
        <v>116.53002428434763</v>
      </c>
      <c r="K8" s="125">
        <f t="shared" si="2"/>
        <v>-8.9870587327234366E-2</v>
      </c>
    </row>
    <row r="9" spans="1:11" ht="16.5">
      <c r="A9" s="21" t="s">
        <v>16</v>
      </c>
      <c r="B9" s="28" t="s">
        <v>17</v>
      </c>
      <c r="C9" s="23">
        <v>9302</v>
      </c>
      <c r="D9" s="76">
        <v>7290</v>
      </c>
      <c r="E9" s="116">
        <f t="shared" si="3"/>
        <v>0.27599451303155009</v>
      </c>
      <c r="F9" s="144">
        <v>1224891</v>
      </c>
      <c r="G9" s="150">
        <v>838179</v>
      </c>
      <c r="H9" s="116">
        <f t="shared" si="0"/>
        <v>0.46137161632539114</v>
      </c>
      <c r="I9" s="168">
        <f t="shared" si="1"/>
        <v>131.68039131369599</v>
      </c>
      <c r="J9" s="168">
        <f t="shared" si="1"/>
        <v>114.97654320987654</v>
      </c>
      <c r="K9" s="125">
        <f t="shared" si="2"/>
        <v>0.14528048624081946</v>
      </c>
    </row>
    <row r="10" spans="1:11" ht="16.5">
      <c r="A10" s="21" t="s">
        <v>18</v>
      </c>
      <c r="B10" s="28" t="s">
        <v>19</v>
      </c>
      <c r="C10" s="23">
        <v>12476</v>
      </c>
      <c r="D10" s="76">
        <v>8889</v>
      </c>
      <c r="E10" s="116">
        <f t="shared" si="3"/>
        <v>0.40353245584430197</v>
      </c>
      <c r="F10" s="144">
        <v>4492850</v>
      </c>
      <c r="G10" s="150">
        <v>1667612</v>
      </c>
      <c r="H10" s="124">
        <f t="shared" si="0"/>
        <v>1.6941818600489802</v>
      </c>
      <c r="I10" s="169">
        <f t="shared" si="1"/>
        <v>360.1194293042642</v>
      </c>
      <c r="J10" s="169">
        <f t="shared" si="1"/>
        <v>187.60400494993812</v>
      </c>
      <c r="K10" s="126">
        <f t="shared" si="2"/>
        <v>0.91957218290921672</v>
      </c>
    </row>
    <row r="11" spans="1:11" ht="17.25" thickBot="1">
      <c r="A11" s="48" t="s">
        <v>20</v>
      </c>
      <c r="B11" s="70" t="s">
        <v>21</v>
      </c>
      <c r="C11" s="99">
        <v>101178</v>
      </c>
      <c r="D11" s="174">
        <v>93299</v>
      </c>
      <c r="E11" s="142">
        <f t="shared" si="3"/>
        <v>8.4448922282125208E-2</v>
      </c>
      <c r="F11" s="99">
        <v>12241069</v>
      </c>
      <c r="G11" s="174">
        <v>9234918</v>
      </c>
      <c r="H11" s="122">
        <f t="shared" si="0"/>
        <v>0.32552005334535727</v>
      </c>
      <c r="I11" s="101">
        <f t="shared" si="1"/>
        <v>120.98548103342624</v>
      </c>
      <c r="J11" s="101">
        <f t="shared" si="1"/>
        <v>98.981961221449325</v>
      </c>
      <c r="K11" s="123">
        <f t="shared" si="2"/>
        <v>0.22229828082259465</v>
      </c>
    </row>
    <row r="12" spans="1:11" ht="11.25" customHeight="1" thickTop="1">
      <c r="A12" s="33"/>
      <c r="B12" s="34"/>
      <c r="D12" s="78"/>
      <c r="E12" s="166"/>
      <c r="F12" s="148"/>
      <c r="G12" s="176"/>
      <c r="H12" s="166"/>
      <c r="I12" s="170"/>
      <c r="J12" s="170"/>
      <c r="K12" s="167"/>
    </row>
    <row r="13" spans="1:11" ht="16.5">
      <c r="A13" s="21" t="s">
        <v>22</v>
      </c>
      <c r="B13" s="22" t="s">
        <v>23</v>
      </c>
      <c r="C13" s="23">
        <v>1119</v>
      </c>
      <c r="D13" s="76">
        <v>653</v>
      </c>
      <c r="E13" s="128">
        <f>(C13-D13)/D13</f>
        <v>0.71362940275650844</v>
      </c>
      <c r="F13" s="158">
        <v>65282</v>
      </c>
      <c r="G13" s="178">
        <v>34136</v>
      </c>
      <c r="H13" s="129">
        <f>(F13-G13)/G13</f>
        <v>0.91240918678228267</v>
      </c>
      <c r="I13" s="169">
        <f>F13/C13</f>
        <v>58.339588918677393</v>
      </c>
      <c r="J13" s="169">
        <f>G13/D13</f>
        <v>52.275650842266465</v>
      </c>
      <c r="K13" s="125">
        <f>(I13-J13)/J13</f>
        <v>0.11599928415445089</v>
      </c>
    </row>
    <row r="14" spans="1:11" ht="17.25" thickBot="1">
      <c r="A14" s="48" t="s">
        <v>24</v>
      </c>
      <c r="B14" s="73" t="s">
        <v>76</v>
      </c>
      <c r="C14" s="99">
        <v>102297</v>
      </c>
      <c r="D14" s="174">
        <v>93952</v>
      </c>
      <c r="E14" s="127">
        <f>(C14-D14)/D14</f>
        <v>8.8821951634877383E-2</v>
      </c>
      <c r="F14" s="99">
        <v>12306351</v>
      </c>
      <c r="G14" s="174">
        <v>9269054</v>
      </c>
      <c r="H14" s="117">
        <f>(F14-G14)/G14</f>
        <v>0.32768144408264316</v>
      </c>
      <c r="I14" s="101">
        <f>F14/C14</f>
        <v>120.30021408252442</v>
      </c>
      <c r="J14" s="101">
        <f>G14/D14</f>
        <v>98.657335660762939</v>
      </c>
      <c r="K14" s="123">
        <f>(I14-J14)/J14</f>
        <v>0.21937424396074667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201" t="s">
        <v>165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181</v>
      </c>
      <c r="D18" s="186" t="s">
        <v>179</v>
      </c>
      <c r="E18" s="9" t="s">
        <v>79</v>
      </c>
      <c r="F18" s="180" t="s">
        <v>177</v>
      </c>
      <c r="G18" s="74" t="s">
        <v>175</v>
      </c>
      <c r="H18" s="9" t="s">
        <v>79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17364</v>
      </c>
      <c r="D20" s="76">
        <v>13663</v>
      </c>
      <c r="E20" s="116">
        <f t="shared" ref="E20:E41" si="4">IF(D20,(C20-D20)/D20,0)</f>
        <v>0.27087755251408913</v>
      </c>
      <c r="F20" s="23">
        <v>864462</v>
      </c>
      <c r="G20" s="76">
        <v>798726</v>
      </c>
      <c r="H20" s="116">
        <f t="shared" ref="H20:H24" si="5">IF(G20,(F20-G20)/G20,0)</f>
        <v>8.2301064445128871E-2</v>
      </c>
      <c r="I20" s="4"/>
      <c r="J20" s="4"/>
    </row>
    <row r="21" spans="1:10">
      <c r="A21" s="46" t="s">
        <v>30</v>
      </c>
      <c r="B21" s="22" t="s">
        <v>31</v>
      </c>
      <c r="C21" s="23">
        <v>11755</v>
      </c>
      <c r="D21" s="76">
        <v>11161</v>
      </c>
      <c r="E21" s="114">
        <f t="shared" si="4"/>
        <v>5.3221037541438941E-2</v>
      </c>
      <c r="F21" s="23">
        <v>642866</v>
      </c>
      <c r="G21" s="76">
        <v>755173</v>
      </c>
      <c r="H21" s="116">
        <f t="shared" si="5"/>
        <v>-0.14871691652111502</v>
      </c>
      <c r="I21" s="4"/>
      <c r="J21" s="4"/>
    </row>
    <row r="22" spans="1:10">
      <c r="A22" s="46" t="s">
        <v>32</v>
      </c>
      <c r="B22" s="22" t="s">
        <v>33</v>
      </c>
      <c r="C22" s="23">
        <v>1817282</v>
      </c>
      <c r="D22" s="76">
        <v>2990831</v>
      </c>
      <c r="E22" s="114">
        <f t="shared" si="4"/>
        <v>-0.392382250952996</v>
      </c>
      <c r="F22" s="23">
        <v>119094841</v>
      </c>
      <c r="G22" s="76">
        <v>166689335</v>
      </c>
      <c r="H22" s="116">
        <f t="shared" si="5"/>
        <v>-0.2855281293191313</v>
      </c>
      <c r="I22" s="4"/>
      <c r="J22" s="4"/>
    </row>
    <row r="23" spans="1:10">
      <c r="A23" s="46" t="s">
        <v>34</v>
      </c>
      <c r="B23" s="22" t="s">
        <v>35</v>
      </c>
      <c r="C23" s="23">
        <v>297905</v>
      </c>
      <c r="D23" s="76">
        <v>454219</v>
      </c>
      <c r="E23" s="116">
        <f t="shared" si="4"/>
        <v>-0.34413795988278784</v>
      </c>
      <c r="F23" s="23">
        <v>31061210</v>
      </c>
      <c r="G23" s="76">
        <v>31500057</v>
      </c>
      <c r="H23" s="116">
        <f t="shared" si="5"/>
        <v>-1.3931625584042593E-2</v>
      </c>
      <c r="I23" s="4"/>
      <c r="J23" s="4"/>
    </row>
    <row r="24" spans="1:10">
      <c r="A24" s="46" t="s">
        <v>36</v>
      </c>
      <c r="B24" s="22" t="s">
        <v>37</v>
      </c>
      <c r="C24" s="23">
        <v>31055</v>
      </c>
      <c r="D24" s="76">
        <v>28696</v>
      </c>
      <c r="E24" s="116">
        <f t="shared" si="4"/>
        <v>8.2206579314190134E-2</v>
      </c>
      <c r="F24" s="23">
        <v>2153536</v>
      </c>
      <c r="G24" s="76">
        <v>473270</v>
      </c>
      <c r="H24" s="116">
        <f t="shared" si="5"/>
        <v>3.5503327910072473</v>
      </c>
      <c r="I24" s="4"/>
      <c r="J24" s="4"/>
    </row>
    <row r="25" spans="1:10">
      <c r="A25" s="46" t="s">
        <v>38</v>
      </c>
      <c r="B25" s="22" t="s">
        <v>39</v>
      </c>
      <c r="C25" s="23">
        <v>68618</v>
      </c>
      <c r="D25" s="76">
        <v>74322</v>
      </c>
      <c r="E25" s="114">
        <f t="shared" si="4"/>
        <v>-7.6747127364710316E-2</v>
      </c>
      <c r="F25" s="23">
        <v>1070252</v>
      </c>
      <c r="G25" s="76">
        <v>1231181</v>
      </c>
      <c r="H25" s="116">
        <f>IF(G25,(F25-G25)/G25,0)</f>
        <v>-0.13071108147380442</v>
      </c>
      <c r="I25" s="4"/>
      <c r="J25" s="4"/>
    </row>
    <row r="26" spans="1:10">
      <c r="A26" s="46" t="s">
        <v>40</v>
      </c>
      <c r="B26" s="22" t="s">
        <v>41</v>
      </c>
      <c r="C26" s="23">
        <v>245461</v>
      </c>
      <c r="D26" s="76">
        <v>483010</v>
      </c>
      <c r="E26" s="114">
        <f t="shared" si="4"/>
        <v>-0.49180969338108943</v>
      </c>
      <c r="F26" s="23">
        <v>8410231</v>
      </c>
      <c r="G26" s="76">
        <v>15219607</v>
      </c>
      <c r="H26" s="116">
        <f t="shared" ref="H26:H41" si="6">IF(G26,(F26-G26)/G26,0)</f>
        <v>-0.4474081360970753</v>
      </c>
      <c r="I26" s="4"/>
      <c r="J26" s="4"/>
    </row>
    <row r="27" spans="1:10">
      <c r="A27" s="46">
        <v>87149320103</v>
      </c>
      <c r="B27" s="22" t="s">
        <v>99</v>
      </c>
      <c r="C27" s="23">
        <v>2798</v>
      </c>
      <c r="D27" s="76">
        <v>2659</v>
      </c>
      <c r="E27" s="114">
        <f>IF(D27,(C27-D27)/D27,0)</f>
        <v>5.2275291462956001E-2</v>
      </c>
      <c r="F27" s="23">
        <v>50359</v>
      </c>
      <c r="G27" s="76">
        <v>29210</v>
      </c>
      <c r="H27" s="116">
        <f t="shared" si="6"/>
        <v>0.72403286545703527</v>
      </c>
      <c r="I27" s="4"/>
      <c r="J27" s="4"/>
    </row>
    <row r="28" spans="1:10">
      <c r="A28" s="46" t="s">
        <v>42</v>
      </c>
      <c r="B28" s="22" t="s">
        <v>43</v>
      </c>
      <c r="C28" s="23">
        <v>9894</v>
      </c>
      <c r="D28" s="76">
        <v>29970</v>
      </c>
      <c r="E28" s="114">
        <f t="shared" si="4"/>
        <v>-0.66986986986986985</v>
      </c>
      <c r="F28" s="23">
        <v>111749</v>
      </c>
      <c r="G28" s="76">
        <v>232374</v>
      </c>
      <c r="H28" s="116">
        <f t="shared" si="6"/>
        <v>-0.51909852220988584</v>
      </c>
      <c r="I28" s="4"/>
      <c r="J28" s="4"/>
    </row>
    <row r="29" spans="1:10">
      <c r="A29" s="46" t="s">
        <v>44</v>
      </c>
      <c r="B29" s="22" t="s">
        <v>45</v>
      </c>
      <c r="C29" s="23">
        <v>339515</v>
      </c>
      <c r="D29" s="76">
        <v>355180</v>
      </c>
      <c r="E29" s="116">
        <f t="shared" si="4"/>
        <v>-4.4104397770144715E-2</v>
      </c>
      <c r="F29" s="23">
        <v>5262082</v>
      </c>
      <c r="G29" s="76">
        <v>6300373</v>
      </c>
      <c r="H29" s="116">
        <f t="shared" si="6"/>
        <v>-0.16479833813013928</v>
      </c>
      <c r="I29" s="4"/>
      <c r="J29" s="4"/>
    </row>
    <row r="30" spans="1:10">
      <c r="A30" s="46" t="s">
        <v>46</v>
      </c>
      <c r="B30" s="22" t="s">
        <v>47</v>
      </c>
      <c r="C30" s="23">
        <v>235532</v>
      </c>
      <c r="D30" s="76">
        <v>341923</v>
      </c>
      <c r="E30" s="116">
        <f t="shared" si="4"/>
        <v>-0.31115485065350973</v>
      </c>
      <c r="F30" s="23">
        <v>2536465</v>
      </c>
      <c r="G30" s="76">
        <v>3593151</v>
      </c>
      <c r="H30" s="116">
        <f t="shared" si="6"/>
        <v>-0.29408338252414107</v>
      </c>
      <c r="I30" s="4"/>
      <c r="J30" s="4"/>
    </row>
    <row r="31" spans="1:10">
      <c r="A31" s="46" t="s">
        <v>48</v>
      </c>
      <c r="B31" s="22" t="s">
        <v>49</v>
      </c>
      <c r="C31" s="23">
        <v>103824</v>
      </c>
      <c r="D31" s="76">
        <v>114068</v>
      </c>
      <c r="E31" s="116">
        <f t="shared" si="4"/>
        <v>-8.9806080583511583E-2</v>
      </c>
      <c r="F31" s="23">
        <v>1252625</v>
      </c>
      <c r="G31" s="76">
        <v>734499</v>
      </c>
      <c r="H31" s="116">
        <f t="shared" si="6"/>
        <v>0.70541416666326295</v>
      </c>
      <c r="I31" s="4"/>
      <c r="J31" s="4"/>
    </row>
    <row r="32" spans="1:10">
      <c r="A32" s="46" t="s">
        <v>50</v>
      </c>
      <c r="B32" s="22" t="s">
        <v>51</v>
      </c>
      <c r="C32" s="23">
        <v>326770</v>
      </c>
      <c r="D32" s="76">
        <v>452423</v>
      </c>
      <c r="E32" s="114">
        <f t="shared" si="4"/>
        <v>-0.27773344856472815</v>
      </c>
      <c r="F32" s="23">
        <v>3035383</v>
      </c>
      <c r="G32" s="76">
        <v>4811732</v>
      </c>
      <c r="H32" s="116">
        <f>IF(G32,(F32-G32)/G32,0)</f>
        <v>-0.36917039436111571</v>
      </c>
      <c r="I32" s="4"/>
      <c r="J32" s="4"/>
    </row>
    <row r="33" spans="1:10">
      <c r="A33" s="46" t="s">
        <v>52</v>
      </c>
      <c r="B33" s="22" t="s">
        <v>53</v>
      </c>
      <c r="C33" s="23">
        <v>228143</v>
      </c>
      <c r="D33" s="76">
        <v>221440</v>
      </c>
      <c r="E33" s="114">
        <f t="shared" si="4"/>
        <v>3.0270050578034682E-2</v>
      </c>
      <c r="F33" s="23">
        <v>974645</v>
      </c>
      <c r="G33" s="76">
        <v>970352</v>
      </c>
      <c r="H33" s="116">
        <f t="shared" si="6"/>
        <v>4.4241677247019639E-3</v>
      </c>
      <c r="I33" s="4"/>
      <c r="J33" s="4"/>
    </row>
    <row r="34" spans="1:10">
      <c r="A34" s="46" t="s">
        <v>54</v>
      </c>
      <c r="B34" s="22" t="s">
        <v>55</v>
      </c>
      <c r="C34" s="23">
        <v>63039</v>
      </c>
      <c r="D34" s="76">
        <v>69805</v>
      </c>
      <c r="E34" s="114">
        <f t="shared" si="4"/>
        <v>-9.6927154215314087E-2</v>
      </c>
      <c r="F34" s="23">
        <v>1928912</v>
      </c>
      <c r="G34" s="76">
        <v>1778012</v>
      </c>
      <c r="H34" s="116">
        <f t="shared" si="6"/>
        <v>8.4870068368492452E-2</v>
      </c>
      <c r="I34" s="4"/>
      <c r="J34" s="4"/>
    </row>
    <row r="35" spans="1:10">
      <c r="A35" s="46">
        <v>87149320906</v>
      </c>
      <c r="B35" s="22" t="s">
        <v>98</v>
      </c>
      <c r="C35" s="23">
        <v>63832</v>
      </c>
      <c r="D35" s="76">
        <v>139981</v>
      </c>
      <c r="E35" s="114">
        <f t="shared" si="4"/>
        <v>-0.5439952564990963</v>
      </c>
      <c r="F35" s="23">
        <v>459342</v>
      </c>
      <c r="G35" s="76">
        <v>1931560</v>
      </c>
      <c r="H35" s="116">
        <f t="shared" si="6"/>
        <v>-0.76219118225682869</v>
      </c>
      <c r="I35" s="4"/>
      <c r="J35" s="4"/>
    </row>
    <row r="36" spans="1:10">
      <c r="A36" s="46" t="s">
        <v>56</v>
      </c>
      <c r="B36" s="22" t="s">
        <v>57</v>
      </c>
      <c r="C36" s="23">
        <v>15083</v>
      </c>
      <c r="D36" s="76">
        <v>15910</v>
      </c>
      <c r="E36" s="114">
        <f t="shared" si="4"/>
        <v>-5.1979886863607792E-2</v>
      </c>
      <c r="F36" s="23">
        <v>37439</v>
      </c>
      <c r="G36" s="76">
        <v>63189</v>
      </c>
      <c r="H36" s="116">
        <f t="shared" si="6"/>
        <v>-0.40750763582269067</v>
      </c>
      <c r="I36" s="4"/>
      <c r="J36" s="4"/>
    </row>
    <row r="37" spans="1:10">
      <c r="A37" s="46" t="s">
        <v>58</v>
      </c>
      <c r="B37" s="22" t="s">
        <v>59</v>
      </c>
      <c r="C37" s="23">
        <v>66840</v>
      </c>
      <c r="D37" s="76">
        <v>93098</v>
      </c>
      <c r="E37" s="116">
        <f t="shared" si="4"/>
        <v>-0.2820468753356678</v>
      </c>
      <c r="F37" s="23">
        <v>1520101</v>
      </c>
      <c r="G37" s="76">
        <v>2132103</v>
      </c>
      <c r="H37" s="116">
        <f t="shared" si="6"/>
        <v>-0.28704147970337268</v>
      </c>
      <c r="I37" s="4"/>
      <c r="J37" s="4"/>
    </row>
    <row r="38" spans="1:10">
      <c r="A38" s="46" t="s">
        <v>60</v>
      </c>
      <c r="B38" s="22" t="s">
        <v>61</v>
      </c>
      <c r="C38" s="23">
        <v>144000</v>
      </c>
      <c r="D38" s="76">
        <v>201992</v>
      </c>
      <c r="E38" s="114">
        <f t="shared" si="4"/>
        <v>-0.28710047922690007</v>
      </c>
      <c r="F38" s="23">
        <v>6293062</v>
      </c>
      <c r="G38" s="76">
        <v>6035681</v>
      </c>
      <c r="H38" s="116">
        <f t="shared" si="6"/>
        <v>4.2643241085802912E-2</v>
      </c>
      <c r="I38" s="4"/>
      <c r="J38" s="4"/>
    </row>
    <row r="39" spans="1:10">
      <c r="A39" s="46" t="s">
        <v>62</v>
      </c>
      <c r="B39" s="22" t="s">
        <v>63</v>
      </c>
      <c r="C39" s="23">
        <v>164497</v>
      </c>
      <c r="D39" s="76">
        <v>219324</v>
      </c>
      <c r="E39" s="116">
        <f t="shared" si="4"/>
        <v>-0.24998176214185405</v>
      </c>
      <c r="F39" s="23">
        <v>8307184</v>
      </c>
      <c r="G39" s="76">
        <v>8684103</v>
      </c>
      <c r="H39" s="116">
        <f t="shared" si="6"/>
        <v>-4.3403331351551222E-2</v>
      </c>
      <c r="I39" s="4"/>
      <c r="J39" s="4"/>
    </row>
    <row r="40" spans="1:10">
      <c r="A40" s="46" t="s">
        <v>64</v>
      </c>
      <c r="B40" s="22" t="s">
        <v>65</v>
      </c>
      <c r="C40" s="23">
        <v>318829</v>
      </c>
      <c r="D40" s="76">
        <v>441135</v>
      </c>
      <c r="E40" s="114">
        <f t="shared" si="4"/>
        <v>-0.27725299511487411</v>
      </c>
      <c r="F40" s="23">
        <v>1740690</v>
      </c>
      <c r="G40" s="76">
        <v>2825660</v>
      </c>
      <c r="H40" s="116">
        <f t="shared" si="6"/>
        <v>-0.38397047061571454</v>
      </c>
      <c r="I40" s="4"/>
      <c r="J40" s="4"/>
    </row>
    <row r="41" spans="1:10">
      <c r="A41" s="46" t="s">
        <v>66</v>
      </c>
      <c r="B41" s="22" t="s">
        <v>67</v>
      </c>
      <c r="C41" s="23">
        <v>106036</v>
      </c>
      <c r="D41" s="76">
        <v>134574</v>
      </c>
      <c r="E41" s="114">
        <f t="shared" si="4"/>
        <v>-0.21206176527412426</v>
      </c>
      <c r="F41" s="23">
        <v>518425</v>
      </c>
      <c r="G41" s="76">
        <v>823485</v>
      </c>
      <c r="H41" s="116">
        <f t="shared" si="6"/>
        <v>-0.37044997783809053</v>
      </c>
      <c r="I41" s="4"/>
      <c r="J41" s="4"/>
    </row>
    <row r="42" spans="1:10" ht="18.75" customHeight="1" thickBot="1">
      <c r="A42" s="48" t="s">
        <v>24</v>
      </c>
      <c r="B42" s="49"/>
      <c r="C42" s="120">
        <v>4679548</v>
      </c>
      <c r="D42" s="173">
        <v>6889384</v>
      </c>
      <c r="E42" s="111">
        <f t="shared" ref="E42" si="7">(C42-D42)/D42</f>
        <v>-0.32075959185901093</v>
      </c>
      <c r="F42" s="120">
        <v>197314880</v>
      </c>
      <c r="G42" s="173">
        <v>257612833</v>
      </c>
      <c r="H42" s="118">
        <f t="shared" ref="H42" si="8">(F42-G42)/G42</f>
        <v>-0.23406424399672668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H5:H14">
    <cfRule type="cellIs" dxfId="129" priority="1" operator="greaterThanOrEqual">
      <formula>0</formula>
    </cfRule>
    <cfRule type="cellIs" dxfId="128" priority="2" operator="lessThan">
      <formula>0</formula>
    </cfRule>
    <cfRule type="cellIs" dxfId="127" priority="5" operator="lessThanOrEqual">
      <formula>0</formula>
    </cfRule>
    <cfRule type="cellIs" dxfId="126" priority="6" operator="lessThan">
      <formula>0</formula>
    </cfRule>
  </conditionalFormatting>
  <conditionalFormatting sqref="H20:H42">
    <cfRule type="cellIs" dxfId="125" priority="7" operator="greaterThanOrEqual">
      <formula>0</formula>
    </cfRule>
    <cfRule type="cellIs" dxfId="124" priority="8" operator="lessThan">
      <formula>0</formula>
    </cfRule>
  </conditionalFormatting>
  <conditionalFormatting sqref="K5:K14">
    <cfRule type="cellIs" dxfId="123" priority="3" operator="greaterThanOrEqual">
      <formula>0</formula>
    </cfRule>
    <cfRule type="cellIs" dxfId="122" priority="4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34E4-3633-48F7-9938-9D461D3469B2}">
  <sheetPr>
    <tabColor theme="9" tint="-0.249977111117893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7.375" style="3" customWidth="1"/>
    <col min="3" max="4" width="15.625" style="4" customWidth="1"/>
    <col min="5" max="5" width="13.5" style="4" customWidth="1"/>
    <col min="6" max="6" width="15.75" style="4" customWidth="1"/>
    <col min="7" max="8" width="15.625" style="4" customWidth="1"/>
    <col min="9" max="10" width="13.37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150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130" t="s">
        <v>151</v>
      </c>
      <c r="D3" s="8" t="s">
        <v>152</v>
      </c>
      <c r="E3" s="9" t="s">
        <v>2</v>
      </c>
      <c r="F3" s="10" t="s">
        <v>153</v>
      </c>
      <c r="G3" s="131" t="s">
        <v>154</v>
      </c>
      <c r="H3" s="9" t="s">
        <v>3</v>
      </c>
      <c r="I3" s="135" t="s">
        <v>4</v>
      </c>
      <c r="J3" s="138" t="s">
        <v>121</v>
      </c>
    </row>
    <row r="4" spans="1:10">
      <c r="A4" s="13"/>
      <c r="B4" s="14"/>
      <c r="C4" s="15" t="s">
        <v>6</v>
      </c>
      <c r="D4" s="15" t="s">
        <v>114</v>
      </c>
      <c r="E4" s="18" t="s">
        <v>115</v>
      </c>
      <c r="F4" s="17" t="s">
        <v>7</v>
      </c>
      <c r="G4" s="17" t="s">
        <v>7</v>
      </c>
      <c r="H4" s="18" t="s">
        <v>7</v>
      </c>
      <c r="I4" s="136" t="s">
        <v>7</v>
      </c>
      <c r="J4" s="137" t="s">
        <v>7</v>
      </c>
    </row>
    <row r="5" spans="1:10" ht="16.5">
      <c r="A5" s="21" t="s">
        <v>8</v>
      </c>
      <c r="B5" s="22" t="s">
        <v>9</v>
      </c>
      <c r="C5" s="144">
        <v>327</v>
      </c>
      <c r="D5" s="144">
        <v>5361</v>
      </c>
      <c r="E5" s="109">
        <f t="shared" ref="E5:E11" si="0">C5-D5</f>
        <v>-5034</v>
      </c>
      <c r="F5" s="144">
        <v>366749</v>
      </c>
      <c r="G5" s="144">
        <v>292230</v>
      </c>
      <c r="H5" s="109">
        <f t="shared" ref="H5:H11" si="1">F5-G5</f>
        <v>74519</v>
      </c>
      <c r="I5" s="110">
        <f t="shared" ref="I5" si="2">F5/C5</f>
        <v>1121.5565749235475</v>
      </c>
      <c r="J5" s="110">
        <f>G5/D5</f>
        <v>54.510352546166757</v>
      </c>
    </row>
    <row r="6" spans="1:10" ht="16.5">
      <c r="A6" s="26" t="s">
        <v>10</v>
      </c>
      <c r="B6" s="27" t="s">
        <v>11</v>
      </c>
      <c r="C6" s="144">
        <v>0</v>
      </c>
      <c r="D6" s="144">
        <v>1845</v>
      </c>
      <c r="E6" s="109">
        <f t="shared" si="0"/>
        <v>-1845</v>
      </c>
      <c r="F6" s="144">
        <v>0</v>
      </c>
      <c r="G6" s="144">
        <v>169802</v>
      </c>
      <c r="H6" s="109">
        <f t="shared" si="1"/>
        <v>-169802</v>
      </c>
      <c r="I6" s="110">
        <f>IF(C6,F6/C6,0)</f>
        <v>0</v>
      </c>
      <c r="J6" s="110">
        <f t="shared" ref="I6:J13" si="3">G6/D6</f>
        <v>92.033604336043354</v>
      </c>
    </row>
    <row r="7" spans="1:10" ht="16.5">
      <c r="A7" s="21" t="s">
        <v>12</v>
      </c>
      <c r="B7" s="28" t="s">
        <v>13</v>
      </c>
      <c r="C7" s="144">
        <v>0</v>
      </c>
      <c r="D7" s="144">
        <v>1635</v>
      </c>
      <c r="E7" s="146">
        <f t="shared" si="0"/>
        <v>-1635</v>
      </c>
      <c r="F7" s="144">
        <v>0</v>
      </c>
      <c r="G7" s="144">
        <v>87044</v>
      </c>
      <c r="H7" s="109">
        <f t="shared" si="1"/>
        <v>-87044</v>
      </c>
      <c r="I7" s="110">
        <f>IF(C7,F7/C7,0)</f>
        <v>0</v>
      </c>
      <c r="J7" s="110">
        <f t="shared" si="3"/>
        <v>53.237920489296634</v>
      </c>
    </row>
    <row r="8" spans="1:10" ht="16.5">
      <c r="A8" s="21" t="s">
        <v>14</v>
      </c>
      <c r="B8" s="28" t="s">
        <v>15</v>
      </c>
      <c r="C8" s="144">
        <v>157</v>
      </c>
      <c r="D8" s="144">
        <v>3972</v>
      </c>
      <c r="E8" s="109">
        <f t="shared" si="0"/>
        <v>-3815</v>
      </c>
      <c r="F8" s="151">
        <v>162153</v>
      </c>
      <c r="G8" s="144">
        <v>464958</v>
      </c>
      <c r="H8" s="109">
        <f t="shared" si="1"/>
        <v>-302805</v>
      </c>
      <c r="I8" s="110">
        <f t="shared" ref="I8:I10" si="4">IF(C8,F8/C8,0)</f>
        <v>1032.8216560509554</v>
      </c>
      <c r="J8" s="110">
        <f t="shared" si="3"/>
        <v>117.05891238670695</v>
      </c>
    </row>
    <row r="9" spans="1:10" ht="16.5">
      <c r="A9" s="21" t="s">
        <v>16</v>
      </c>
      <c r="B9" s="28" t="s">
        <v>17</v>
      </c>
      <c r="C9" s="144">
        <v>841</v>
      </c>
      <c r="D9" s="144">
        <v>1435</v>
      </c>
      <c r="E9" s="109">
        <f t="shared" si="0"/>
        <v>-594</v>
      </c>
      <c r="F9" s="151">
        <v>1147716</v>
      </c>
      <c r="G9" s="144">
        <v>161503</v>
      </c>
      <c r="H9" s="109">
        <f t="shared" si="1"/>
        <v>986213</v>
      </c>
      <c r="I9" s="110">
        <f t="shared" si="4"/>
        <v>1364.703923900119</v>
      </c>
      <c r="J9" s="110">
        <f t="shared" si="3"/>
        <v>112.54564459930313</v>
      </c>
    </row>
    <row r="10" spans="1:10" ht="16.5">
      <c r="A10" s="21" t="s">
        <v>18</v>
      </c>
      <c r="B10" s="28" t="s">
        <v>19</v>
      </c>
      <c r="C10" s="144">
        <v>6753</v>
      </c>
      <c r="D10" s="144">
        <v>2048</v>
      </c>
      <c r="E10" s="109">
        <f t="shared" si="0"/>
        <v>4705</v>
      </c>
      <c r="F10" s="151">
        <v>10007961</v>
      </c>
      <c r="G10" s="144">
        <v>885779</v>
      </c>
      <c r="H10" s="109">
        <f>F10-G10</f>
        <v>9122182</v>
      </c>
      <c r="I10" s="110">
        <f t="shared" si="4"/>
        <v>1482.0022212350066</v>
      </c>
      <c r="J10" s="110">
        <f t="shared" si="3"/>
        <v>432.50927734375</v>
      </c>
    </row>
    <row r="11" spans="1:10" ht="17.25" thickBot="1">
      <c r="A11" s="48" t="s">
        <v>20</v>
      </c>
      <c r="B11" s="70" t="s">
        <v>21</v>
      </c>
      <c r="C11" s="120">
        <f>SUM(C5:C10)</f>
        <v>8078</v>
      </c>
      <c r="D11" s="120">
        <f>SUM(D5:D10)</f>
        <v>16296</v>
      </c>
      <c r="E11" s="147">
        <f t="shared" si="0"/>
        <v>-8218</v>
      </c>
      <c r="F11" s="120">
        <f>SUM(F5:F10)</f>
        <v>11684579</v>
      </c>
      <c r="G11" s="120">
        <f>SUM(G5:G10)</f>
        <v>2061316</v>
      </c>
      <c r="H11" s="152">
        <f t="shared" si="1"/>
        <v>9623263</v>
      </c>
      <c r="I11" s="103">
        <f t="shared" si="3"/>
        <v>1446.4692993315177</v>
      </c>
      <c r="J11" s="102">
        <f t="shared" si="3"/>
        <v>126.49214531173294</v>
      </c>
    </row>
    <row r="12" spans="1:10" ht="11.25" customHeight="1" thickTop="1">
      <c r="A12" s="33"/>
      <c r="B12" s="34"/>
      <c r="C12" s="148"/>
      <c r="D12" s="148"/>
      <c r="E12" s="149"/>
      <c r="F12" s="148"/>
      <c r="G12" s="148"/>
      <c r="H12" s="153"/>
      <c r="I12" s="154"/>
      <c r="J12" s="154"/>
    </row>
    <row r="13" spans="1:10" ht="16.5">
      <c r="A13" s="21" t="s">
        <v>22</v>
      </c>
      <c r="B13" s="22" t="s">
        <v>23</v>
      </c>
      <c r="C13" s="144">
        <v>0</v>
      </c>
      <c r="D13" s="144">
        <v>514</v>
      </c>
      <c r="E13" s="109">
        <f>C13-D13</f>
        <v>-514</v>
      </c>
      <c r="F13" s="155">
        <v>0</v>
      </c>
      <c r="G13" s="144">
        <v>22640</v>
      </c>
      <c r="H13" s="109">
        <f>F13-G13</f>
        <v>-22640</v>
      </c>
      <c r="I13" s="110">
        <f t="shared" ref="I13" si="5">IF(C13,F13/C13,0)</f>
        <v>0</v>
      </c>
      <c r="J13" s="110">
        <f t="shared" si="3"/>
        <v>44.046692607003891</v>
      </c>
    </row>
    <row r="14" spans="1:10" ht="17.25" thickBot="1">
      <c r="A14" s="30" t="s">
        <v>24</v>
      </c>
      <c r="B14" s="36" t="s">
        <v>25</v>
      </c>
      <c r="C14" s="99">
        <f>C11+C13</f>
        <v>8078</v>
      </c>
      <c r="D14" s="99">
        <f>D11+D13</f>
        <v>16810</v>
      </c>
      <c r="E14" s="98">
        <f>C14-D14</f>
        <v>-8732</v>
      </c>
      <c r="F14" s="99">
        <f>F11+F13</f>
        <v>11684579</v>
      </c>
      <c r="G14" s="99">
        <f>G11+G13</f>
        <v>2083956</v>
      </c>
      <c r="H14" s="156">
        <f>F14-G14</f>
        <v>9600623</v>
      </c>
      <c r="I14" s="101">
        <f>F14/C14</f>
        <v>1446.4692993315177</v>
      </c>
      <c r="J14" s="103">
        <f>G14/D14</f>
        <v>123.97120761451517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201" t="s">
        <v>155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30" t="s">
        <v>151</v>
      </c>
      <c r="D18" s="143" t="s">
        <v>156</v>
      </c>
      <c r="E18" s="9" t="s">
        <v>2</v>
      </c>
      <c r="F18" s="10" t="s">
        <v>153</v>
      </c>
      <c r="G18" s="131" t="s">
        <v>154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28</v>
      </c>
      <c r="B20" s="22" t="s">
        <v>29</v>
      </c>
      <c r="C20" s="23">
        <v>597</v>
      </c>
      <c r="D20" s="23">
        <v>3462</v>
      </c>
      <c r="E20" s="24">
        <f t="shared" ref="E20:E42" si="6">C20-D20</f>
        <v>-2865</v>
      </c>
      <c r="F20" s="23">
        <v>54164</v>
      </c>
      <c r="G20" s="23">
        <v>154572</v>
      </c>
      <c r="H20" s="84">
        <f t="shared" ref="H20:H42" si="7">F20-G20</f>
        <v>-100408</v>
      </c>
      <c r="I20" s="4"/>
      <c r="J20" s="4"/>
    </row>
    <row r="21" spans="1:10">
      <c r="A21" s="46" t="s">
        <v>30</v>
      </c>
      <c r="B21" s="22" t="s">
        <v>31</v>
      </c>
      <c r="C21" s="23">
        <v>0</v>
      </c>
      <c r="D21" s="23">
        <v>2616</v>
      </c>
      <c r="E21" s="24">
        <f t="shared" si="6"/>
        <v>-2616</v>
      </c>
      <c r="F21" s="23">
        <v>0</v>
      </c>
      <c r="G21" s="23">
        <v>83007</v>
      </c>
      <c r="H21" s="84">
        <f t="shared" si="7"/>
        <v>-83007</v>
      </c>
      <c r="I21" s="4"/>
      <c r="J21" s="4"/>
    </row>
    <row r="22" spans="1:10">
      <c r="A22" s="46" t="s">
        <v>32</v>
      </c>
      <c r="B22" s="22" t="s">
        <v>33</v>
      </c>
      <c r="C22" s="23">
        <v>66480</v>
      </c>
      <c r="D22" s="23">
        <v>340824</v>
      </c>
      <c r="E22" s="24">
        <f t="shared" si="6"/>
        <v>-274344</v>
      </c>
      <c r="F22" s="23">
        <v>5383278</v>
      </c>
      <c r="G22" s="23">
        <v>20906810</v>
      </c>
      <c r="H22" s="84">
        <f t="shared" si="7"/>
        <v>-15523532</v>
      </c>
      <c r="I22" s="4"/>
      <c r="J22" s="4"/>
    </row>
    <row r="23" spans="1:10">
      <c r="A23" s="46" t="s">
        <v>34</v>
      </c>
      <c r="B23" s="22" t="s">
        <v>35</v>
      </c>
      <c r="C23" s="23">
        <v>10535</v>
      </c>
      <c r="D23" s="23">
        <v>54627</v>
      </c>
      <c r="E23" s="24">
        <f t="shared" si="6"/>
        <v>-44092</v>
      </c>
      <c r="F23" s="23">
        <v>306386</v>
      </c>
      <c r="G23" s="23">
        <v>5814253</v>
      </c>
      <c r="H23" s="84">
        <f>F23-G23</f>
        <v>-5507867</v>
      </c>
      <c r="I23" s="4"/>
      <c r="J23" s="4"/>
    </row>
    <row r="24" spans="1:10">
      <c r="A24" s="46" t="s">
        <v>36</v>
      </c>
      <c r="B24" s="22" t="s">
        <v>37</v>
      </c>
      <c r="C24" s="23">
        <v>27874</v>
      </c>
      <c r="D24" s="23">
        <v>6793</v>
      </c>
      <c r="E24" s="24">
        <f t="shared" si="6"/>
        <v>21081</v>
      </c>
      <c r="F24" s="23">
        <v>750555</v>
      </c>
      <c r="G24" s="23">
        <v>457549</v>
      </c>
      <c r="H24" s="84">
        <f>F24-G24</f>
        <v>293006</v>
      </c>
      <c r="I24" s="4"/>
      <c r="J24" s="4"/>
    </row>
    <row r="25" spans="1:10">
      <c r="A25" s="46" t="s">
        <v>38</v>
      </c>
      <c r="B25" s="22" t="s">
        <v>39</v>
      </c>
      <c r="C25" s="23">
        <v>8090</v>
      </c>
      <c r="D25" s="23">
        <v>7175</v>
      </c>
      <c r="E25" s="24">
        <f t="shared" si="6"/>
        <v>915</v>
      </c>
      <c r="F25" s="23">
        <v>1247286</v>
      </c>
      <c r="G25" s="23">
        <v>177236</v>
      </c>
      <c r="H25" s="84">
        <f t="shared" si="7"/>
        <v>1070050</v>
      </c>
      <c r="I25" s="4"/>
      <c r="J25" s="4"/>
    </row>
    <row r="26" spans="1:10">
      <c r="A26" s="46" t="s">
        <v>40</v>
      </c>
      <c r="B26" s="22" t="s">
        <v>41</v>
      </c>
      <c r="C26" s="23">
        <v>5320</v>
      </c>
      <c r="D26" s="23">
        <v>27343</v>
      </c>
      <c r="E26" s="24">
        <f t="shared" si="6"/>
        <v>-22023</v>
      </c>
      <c r="F26" s="23">
        <v>1329027</v>
      </c>
      <c r="G26" s="23">
        <v>936523</v>
      </c>
      <c r="H26" s="84">
        <f t="shared" si="7"/>
        <v>392504</v>
      </c>
      <c r="I26" s="4"/>
      <c r="J26" s="4"/>
    </row>
    <row r="27" spans="1:10">
      <c r="A27" s="46">
        <v>87149320103</v>
      </c>
      <c r="B27" s="22" t="s">
        <v>99</v>
      </c>
      <c r="C27" s="23">
        <v>0</v>
      </c>
      <c r="D27" s="23">
        <v>369</v>
      </c>
      <c r="E27" s="24">
        <f t="shared" si="6"/>
        <v>-369</v>
      </c>
      <c r="F27" s="23">
        <v>0</v>
      </c>
      <c r="G27" s="23">
        <v>5860</v>
      </c>
      <c r="H27" s="84">
        <f t="shared" si="7"/>
        <v>-5860</v>
      </c>
      <c r="I27" s="4"/>
      <c r="J27" s="4"/>
    </row>
    <row r="28" spans="1:10">
      <c r="A28" s="46" t="s">
        <v>42</v>
      </c>
      <c r="B28" s="22" t="s">
        <v>43</v>
      </c>
      <c r="C28" s="23">
        <v>17</v>
      </c>
      <c r="D28" s="23">
        <v>546</v>
      </c>
      <c r="E28" s="24">
        <f t="shared" si="6"/>
        <v>-529</v>
      </c>
      <c r="F28" s="23">
        <v>524</v>
      </c>
      <c r="G28" s="23">
        <v>4503</v>
      </c>
      <c r="H28" s="84">
        <f t="shared" si="7"/>
        <v>-3979</v>
      </c>
      <c r="I28" s="4"/>
      <c r="J28" s="4"/>
    </row>
    <row r="29" spans="1:10">
      <c r="A29" s="46" t="s">
        <v>44</v>
      </c>
      <c r="B29" s="22" t="s">
        <v>45</v>
      </c>
      <c r="C29" s="23">
        <v>97156</v>
      </c>
      <c r="D29" s="23">
        <v>71513</v>
      </c>
      <c r="E29" s="141">
        <f t="shared" si="6"/>
        <v>25643</v>
      </c>
      <c r="F29" s="23">
        <v>2596638</v>
      </c>
      <c r="G29" s="23">
        <v>971029</v>
      </c>
      <c r="H29" s="84">
        <f t="shared" si="7"/>
        <v>1625609</v>
      </c>
      <c r="I29" s="4"/>
      <c r="J29" s="4"/>
    </row>
    <row r="30" spans="1:10">
      <c r="A30" s="46" t="s">
        <v>46</v>
      </c>
      <c r="B30" s="22" t="s">
        <v>47</v>
      </c>
      <c r="C30" s="23">
        <v>3748</v>
      </c>
      <c r="D30" s="23">
        <v>31923</v>
      </c>
      <c r="E30" s="24">
        <f t="shared" si="6"/>
        <v>-28175</v>
      </c>
      <c r="F30" s="23">
        <v>145035</v>
      </c>
      <c r="G30" s="23">
        <v>428103</v>
      </c>
      <c r="H30" s="84">
        <f t="shared" si="7"/>
        <v>-283068</v>
      </c>
      <c r="I30" s="4"/>
      <c r="J30" s="4"/>
    </row>
    <row r="31" spans="1:10">
      <c r="A31" s="46" t="s">
        <v>48</v>
      </c>
      <c r="B31" s="22" t="s">
        <v>49</v>
      </c>
      <c r="C31" s="23">
        <v>17314</v>
      </c>
      <c r="D31" s="23">
        <v>8750</v>
      </c>
      <c r="E31" s="24">
        <f t="shared" si="6"/>
        <v>8564</v>
      </c>
      <c r="F31" s="23">
        <v>205705</v>
      </c>
      <c r="G31" s="23">
        <v>771999</v>
      </c>
      <c r="H31" s="84">
        <f t="shared" si="7"/>
        <v>-566294</v>
      </c>
      <c r="I31" s="4"/>
      <c r="J31" s="4"/>
    </row>
    <row r="32" spans="1:10">
      <c r="A32" s="46" t="s">
        <v>50</v>
      </c>
      <c r="B32" s="22" t="s">
        <v>51</v>
      </c>
      <c r="C32" s="23">
        <v>8009</v>
      </c>
      <c r="D32" s="23">
        <v>71755</v>
      </c>
      <c r="E32" s="24">
        <f t="shared" si="6"/>
        <v>-63746</v>
      </c>
      <c r="F32" s="23">
        <v>427728</v>
      </c>
      <c r="G32" s="23">
        <v>630796</v>
      </c>
      <c r="H32" s="84">
        <f t="shared" si="7"/>
        <v>-203068</v>
      </c>
      <c r="I32" s="4"/>
      <c r="J32" s="4"/>
    </row>
    <row r="33" spans="1:10">
      <c r="A33" s="46" t="s">
        <v>52</v>
      </c>
      <c r="B33" s="22" t="s">
        <v>53</v>
      </c>
      <c r="C33" s="23">
        <v>1229</v>
      </c>
      <c r="D33" s="23">
        <v>38547</v>
      </c>
      <c r="E33" s="24">
        <f t="shared" si="6"/>
        <v>-37318</v>
      </c>
      <c r="F33" s="23">
        <v>58450</v>
      </c>
      <c r="G33" s="23">
        <v>158623</v>
      </c>
      <c r="H33" s="84">
        <f t="shared" si="7"/>
        <v>-100173</v>
      </c>
      <c r="I33" s="4"/>
      <c r="J33" s="4"/>
    </row>
    <row r="34" spans="1:10">
      <c r="A34" s="46" t="s">
        <v>54</v>
      </c>
      <c r="B34" s="22" t="s">
        <v>55</v>
      </c>
      <c r="C34" s="23">
        <v>7021</v>
      </c>
      <c r="D34" s="23">
        <v>7827</v>
      </c>
      <c r="E34" s="24">
        <f t="shared" si="6"/>
        <v>-806</v>
      </c>
      <c r="F34" s="23">
        <v>524432</v>
      </c>
      <c r="G34" s="23">
        <v>255460</v>
      </c>
      <c r="H34" s="84">
        <f t="shared" si="7"/>
        <v>268972</v>
      </c>
      <c r="I34" s="4"/>
      <c r="J34" s="4"/>
    </row>
    <row r="35" spans="1:10">
      <c r="A35" s="46">
        <v>87149320906</v>
      </c>
      <c r="B35" s="22" t="s">
        <v>98</v>
      </c>
      <c r="C35" s="23">
        <v>27232</v>
      </c>
      <c r="D35" s="23">
        <v>10732</v>
      </c>
      <c r="E35" s="24">
        <f t="shared" si="6"/>
        <v>16500</v>
      </c>
      <c r="F35" s="23">
        <v>487168</v>
      </c>
      <c r="G35" s="23">
        <v>88310</v>
      </c>
      <c r="H35" s="84">
        <f t="shared" si="7"/>
        <v>398858</v>
      </c>
      <c r="I35" s="4"/>
      <c r="J35" s="4"/>
    </row>
    <row r="36" spans="1:10">
      <c r="A36" s="46" t="s">
        <v>56</v>
      </c>
      <c r="B36" s="22" t="s">
        <v>57</v>
      </c>
      <c r="C36" s="23">
        <v>573</v>
      </c>
      <c r="D36" s="23">
        <v>2351</v>
      </c>
      <c r="E36" s="24">
        <f t="shared" si="6"/>
        <v>-1778</v>
      </c>
      <c r="F36" s="23">
        <v>20574</v>
      </c>
      <c r="G36" s="23">
        <v>5953</v>
      </c>
      <c r="H36" s="84">
        <f t="shared" si="7"/>
        <v>14621</v>
      </c>
      <c r="I36" s="4"/>
      <c r="J36" s="4"/>
    </row>
    <row r="37" spans="1:10">
      <c r="A37" s="46" t="s">
        <v>58</v>
      </c>
      <c r="B37" s="22" t="s">
        <v>59</v>
      </c>
      <c r="C37" s="23">
        <v>5227</v>
      </c>
      <c r="D37" s="23">
        <v>12258</v>
      </c>
      <c r="E37" s="24">
        <f>C37-D37</f>
        <v>-7031</v>
      </c>
      <c r="F37" s="23">
        <v>221498</v>
      </c>
      <c r="G37" s="23">
        <v>251944</v>
      </c>
      <c r="H37" s="84">
        <f t="shared" si="7"/>
        <v>-30446</v>
      </c>
      <c r="I37" s="4"/>
      <c r="J37" s="4"/>
    </row>
    <row r="38" spans="1:10">
      <c r="A38" s="46" t="s">
        <v>60</v>
      </c>
      <c r="B38" s="22" t="s">
        <v>61</v>
      </c>
      <c r="C38" s="23">
        <v>7891</v>
      </c>
      <c r="D38" s="23">
        <v>28457</v>
      </c>
      <c r="E38" s="24">
        <f t="shared" si="6"/>
        <v>-20566</v>
      </c>
      <c r="F38" s="23">
        <v>169927</v>
      </c>
      <c r="G38" s="23">
        <v>1114714</v>
      </c>
      <c r="H38" s="84">
        <f t="shared" si="7"/>
        <v>-944787</v>
      </c>
      <c r="I38" s="4"/>
      <c r="J38" s="4"/>
    </row>
    <row r="39" spans="1:10">
      <c r="A39" s="46" t="s">
        <v>62</v>
      </c>
      <c r="B39" s="22" t="s">
        <v>63</v>
      </c>
      <c r="C39" s="23">
        <v>14291</v>
      </c>
      <c r="D39" s="23">
        <v>29089</v>
      </c>
      <c r="E39" s="24">
        <f t="shared" si="6"/>
        <v>-14798</v>
      </c>
      <c r="F39" s="23">
        <v>369803</v>
      </c>
      <c r="G39" s="23">
        <v>1374080</v>
      </c>
      <c r="H39" s="84">
        <f t="shared" si="7"/>
        <v>-1004277</v>
      </c>
      <c r="I39" s="4"/>
      <c r="J39" s="4"/>
    </row>
    <row r="40" spans="1:10">
      <c r="A40" s="46" t="s">
        <v>64</v>
      </c>
      <c r="B40" s="22" t="s">
        <v>65</v>
      </c>
      <c r="C40" s="23">
        <v>63513</v>
      </c>
      <c r="D40" s="23">
        <v>32380</v>
      </c>
      <c r="E40" s="24">
        <f t="shared" si="6"/>
        <v>31133</v>
      </c>
      <c r="F40" s="23">
        <v>1292076</v>
      </c>
      <c r="G40" s="23">
        <v>208419</v>
      </c>
      <c r="H40" s="84">
        <f t="shared" si="7"/>
        <v>1083657</v>
      </c>
      <c r="I40" s="4"/>
      <c r="J40" s="4"/>
    </row>
    <row r="41" spans="1:10">
      <c r="A41" s="46" t="s">
        <v>66</v>
      </c>
      <c r="B41" s="22" t="s">
        <v>67</v>
      </c>
      <c r="C41" s="23">
        <v>1512</v>
      </c>
      <c r="D41" s="23">
        <v>20149</v>
      </c>
      <c r="E41" s="24">
        <f t="shared" si="6"/>
        <v>-18637</v>
      </c>
      <c r="F41" s="23">
        <v>21529</v>
      </c>
      <c r="G41" s="23">
        <v>89211</v>
      </c>
      <c r="H41" s="84">
        <f t="shared" si="7"/>
        <v>-67682</v>
      </c>
      <c r="I41" s="4"/>
      <c r="J41" s="4"/>
    </row>
    <row r="42" spans="1:10" ht="18.75" customHeight="1" thickBot="1">
      <c r="A42" s="48" t="s">
        <v>24</v>
      </c>
      <c r="B42" s="49"/>
      <c r="C42" s="104">
        <f>SUM(C20:C41)</f>
        <v>373629</v>
      </c>
      <c r="D42" s="104">
        <f>SUM(D20:D41)</f>
        <v>809486</v>
      </c>
      <c r="E42" s="51">
        <f t="shared" si="6"/>
        <v>-435857</v>
      </c>
      <c r="F42" s="104">
        <f>SUM(F20:F41)</f>
        <v>15611783</v>
      </c>
      <c r="G42" s="104">
        <f>SUM(G20:G41)</f>
        <v>34888954</v>
      </c>
      <c r="H42" s="106">
        <f t="shared" si="7"/>
        <v>-19277171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C0F4-E61E-40A5-B422-3326A1C92E28}">
  <sheetPr>
    <tabColor theme="9" tint="-0.249977111117893"/>
    <pageSetUpPr fitToPage="1"/>
  </sheetPr>
  <dimension ref="A1:K46"/>
  <sheetViews>
    <sheetView topLeftCell="A34" zoomScaleNormal="100" workbookViewId="0">
      <selection activeCell="G42" sqref="G4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10" width="15" style="3" bestFit="1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157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7" t="s">
        <v>158</v>
      </c>
      <c r="D3" s="7" t="s">
        <v>159</v>
      </c>
      <c r="E3" s="9" t="s">
        <v>69</v>
      </c>
      <c r="F3" s="74" t="s">
        <v>160</v>
      </c>
      <c r="G3" s="74" t="s">
        <v>161</v>
      </c>
      <c r="H3" s="9" t="s">
        <v>69</v>
      </c>
      <c r="I3" s="132" t="s">
        <v>129</v>
      </c>
      <c r="J3" s="132" t="s">
        <v>130</v>
      </c>
      <c r="K3" s="139" t="s">
        <v>70</v>
      </c>
    </row>
    <row r="4" spans="1:11">
      <c r="A4" s="13"/>
      <c r="B4" s="14"/>
      <c r="C4" s="15" t="s">
        <v>71</v>
      </c>
      <c r="D4" s="15" t="s">
        <v>71</v>
      </c>
      <c r="E4" s="16" t="s">
        <v>72</v>
      </c>
      <c r="F4" s="75" t="s">
        <v>73</v>
      </c>
      <c r="G4" s="75" t="s">
        <v>73</v>
      </c>
      <c r="H4" s="16" t="s">
        <v>74</v>
      </c>
      <c r="I4" s="133" t="s">
        <v>7</v>
      </c>
      <c r="J4" s="134" t="s">
        <v>7</v>
      </c>
      <c r="K4" s="140" t="s">
        <v>75</v>
      </c>
    </row>
    <row r="5" spans="1:11" ht="16.5">
      <c r="A5" s="21" t="s">
        <v>8</v>
      </c>
      <c r="B5" s="22" t="s">
        <v>9</v>
      </c>
      <c r="C5" s="144">
        <v>1947</v>
      </c>
      <c r="D5" s="157">
        <v>16675</v>
      </c>
      <c r="E5" s="114">
        <f>IF(D5,(C5-D5)/D5,0)</f>
        <v>-0.88323838080959516</v>
      </c>
      <c r="F5" s="145">
        <v>1688535</v>
      </c>
      <c r="G5" s="150">
        <v>3952218</v>
      </c>
      <c r="H5" s="114">
        <f>IF(G5,(F5-G5)/G5,0)</f>
        <v>-0.57276268667366026</v>
      </c>
      <c r="I5" s="168">
        <f>IF(C5,F5/C5,0)</f>
        <v>867.24961479198771</v>
      </c>
      <c r="J5" s="168">
        <f>IF(D5,G5/D5,0)</f>
        <v>237.01457271364319</v>
      </c>
      <c r="K5" s="116">
        <f>IF(J5,(I5-J5)/J5,0)</f>
        <v>2.6590560861410975</v>
      </c>
    </row>
    <row r="6" spans="1:11" ht="16.5">
      <c r="A6" s="26" t="s">
        <v>10</v>
      </c>
      <c r="B6" s="27" t="s">
        <v>11</v>
      </c>
      <c r="C6" s="144">
        <v>308</v>
      </c>
      <c r="D6" s="157">
        <v>2122</v>
      </c>
      <c r="E6" s="114">
        <f t="shared" ref="E6:E13" si="0">IF(D6,(C6-D6)/D6,0)</f>
        <v>-0.85485391140433553</v>
      </c>
      <c r="F6" s="145">
        <v>160374</v>
      </c>
      <c r="G6" s="150">
        <v>1172081</v>
      </c>
      <c r="H6" s="114">
        <f t="shared" ref="H6:H13" si="1">IF(G6,(F6-G6)/G6,0)</f>
        <v>-0.86317157261315558</v>
      </c>
      <c r="I6" s="168">
        <f t="shared" ref="I6:J11" si="2">IF(C6,F6/C6,0)</f>
        <v>520.69480519480521</v>
      </c>
      <c r="J6" s="168">
        <f t="shared" si="2"/>
        <v>552.34731385485395</v>
      </c>
      <c r="K6" s="116">
        <f t="shared" ref="K6:K11" si="3">IF(J6,(I6-J6)/J6,0)</f>
        <v>-5.7305445081545912E-2</v>
      </c>
    </row>
    <row r="7" spans="1:11" ht="16.5">
      <c r="A7" s="21" t="s">
        <v>12</v>
      </c>
      <c r="B7" s="28" t="s">
        <v>13</v>
      </c>
      <c r="C7" s="144">
        <v>2382</v>
      </c>
      <c r="D7" s="157">
        <v>31</v>
      </c>
      <c r="E7" s="115">
        <f t="shared" si="0"/>
        <v>75.838709677419359</v>
      </c>
      <c r="F7" s="145">
        <v>294152</v>
      </c>
      <c r="G7" s="150">
        <v>3126</v>
      </c>
      <c r="H7" s="114">
        <f t="shared" si="1"/>
        <v>93.09852847088932</v>
      </c>
      <c r="I7" s="168">
        <f t="shared" si="2"/>
        <v>123.48950461796809</v>
      </c>
      <c r="J7" s="168">
        <f t="shared" si="2"/>
        <v>100.83870967741936</v>
      </c>
      <c r="K7" s="116">
        <f t="shared" si="3"/>
        <v>0.2246240061282824</v>
      </c>
    </row>
    <row r="8" spans="1:11" ht="16.5">
      <c r="A8" s="21" t="s">
        <v>14</v>
      </c>
      <c r="B8" s="28" t="s">
        <v>15</v>
      </c>
      <c r="C8" s="144">
        <v>179</v>
      </c>
      <c r="D8" s="157">
        <v>317</v>
      </c>
      <c r="E8" s="114">
        <f t="shared" si="0"/>
        <v>-0.43533123028391169</v>
      </c>
      <c r="F8" s="145">
        <v>195919</v>
      </c>
      <c r="G8" s="150">
        <v>180340</v>
      </c>
      <c r="H8" s="114">
        <f t="shared" si="1"/>
        <v>8.6386824886325833E-2</v>
      </c>
      <c r="I8" s="168">
        <f t="shared" si="2"/>
        <v>1094.5195530726257</v>
      </c>
      <c r="J8" s="168">
        <f t="shared" si="2"/>
        <v>568.89589905362777</v>
      </c>
      <c r="K8" s="116">
        <f t="shared" si="3"/>
        <v>0.92393644407243181</v>
      </c>
    </row>
    <row r="9" spans="1:11" ht="16.5">
      <c r="A9" s="21" t="s">
        <v>16</v>
      </c>
      <c r="B9" s="28" t="s">
        <v>17</v>
      </c>
      <c r="C9" s="144">
        <v>5330</v>
      </c>
      <c r="D9" s="157">
        <v>15224</v>
      </c>
      <c r="E9" s="115">
        <f t="shared" si="0"/>
        <v>-0.64989490278507622</v>
      </c>
      <c r="F9" s="145">
        <v>3880520</v>
      </c>
      <c r="G9" s="150">
        <v>7224989</v>
      </c>
      <c r="H9" s="114">
        <f t="shared" si="1"/>
        <v>-0.46290298850281986</v>
      </c>
      <c r="I9" s="168">
        <f t="shared" si="2"/>
        <v>728.05253283302068</v>
      </c>
      <c r="J9" s="168">
        <f t="shared" si="2"/>
        <v>474.5788885969522</v>
      </c>
      <c r="K9" s="116">
        <f t="shared" si="3"/>
        <v>0.53410223321445971</v>
      </c>
    </row>
    <row r="10" spans="1:11" ht="16.5">
      <c r="A10" s="21" t="s">
        <v>18</v>
      </c>
      <c r="B10" s="28" t="s">
        <v>19</v>
      </c>
      <c r="C10" s="144">
        <v>34460</v>
      </c>
      <c r="D10" s="157">
        <v>25172</v>
      </c>
      <c r="E10" s="115">
        <f t="shared" si="0"/>
        <v>0.36898140791355477</v>
      </c>
      <c r="F10" s="145">
        <v>52460910</v>
      </c>
      <c r="G10" s="150">
        <v>36033101</v>
      </c>
      <c r="H10" s="114">
        <f t="shared" si="1"/>
        <v>0.45590883227063916</v>
      </c>
      <c r="I10" s="168">
        <f t="shared" si="2"/>
        <v>1522.3711549622751</v>
      </c>
      <c r="J10" s="168">
        <f t="shared" si="2"/>
        <v>1431.4754886381693</v>
      </c>
      <c r="K10" s="116">
        <f t="shared" si="3"/>
        <v>6.3497885255848291E-2</v>
      </c>
    </row>
    <row r="11" spans="1:11" ht="17.25" thickBot="1">
      <c r="A11" s="30" t="s">
        <v>20</v>
      </c>
      <c r="B11" s="70" t="s">
        <v>21</v>
      </c>
      <c r="C11" s="99">
        <f>SUM(C5:C10)</f>
        <v>44606</v>
      </c>
      <c r="D11" s="99">
        <f>SUM(D5:D10)</f>
        <v>59541</v>
      </c>
      <c r="E11" s="111">
        <f t="shared" si="0"/>
        <v>-0.25083555869065016</v>
      </c>
      <c r="F11" s="112">
        <f>SUM(F5:F10)</f>
        <v>58680410</v>
      </c>
      <c r="G11" s="112">
        <f>SUM(G5:G10)</f>
        <v>48565855</v>
      </c>
      <c r="H11" s="111">
        <f t="shared" si="1"/>
        <v>0.20826473661382056</v>
      </c>
      <c r="I11" s="171">
        <f t="shared" si="2"/>
        <v>1315.5272833251131</v>
      </c>
      <c r="J11" s="171">
        <f t="shared" si="2"/>
        <v>815.67079827345867</v>
      </c>
      <c r="K11" s="111">
        <f t="shared" si="3"/>
        <v>0.6128164525562364</v>
      </c>
    </row>
    <row r="12" spans="1:11" ht="11.25" customHeight="1" thickTop="1">
      <c r="A12" s="33"/>
      <c r="B12" s="34"/>
      <c r="C12" s="148"/>
      <c r="D12" s="148"/>
      <c r="E12" s="160"/>
      <c r="F12" s="161"/>
      <c r="G12" s="162"/>
      <c r="H12" s="160"/>
      <c r="I12" s="172"/>
      <c r="J12" s="172"/>
      <c r="K12" s="163"/>
    </row>
    <row r="13" spans="1:11" ht="16.5">
      <c r="A13" s="21" t="s">
        <v>22</v>
      </c>
      <c r="B13" s="22" t="s">
        <v>23</v>
      </c>
      <c r="C13" s="158">
        <v>11</v>
      </c>
      <c r="D13" s="159">
        <v>14</v>
      </c>
      <c r="E13" s="114">
        <f t="shared" si="0"/>
        <v>-0.21428571428571427</v>
      </c>
      <c r="F13" s="164">
        <v>14366</v>
      </c>
      <c r="G13" s="165">
        <v>14387</v>
      </c>
      <c r="H13" s="114">
        <f t="shared" si="1"/>
        <v>-1.4596510738861472E-3</v>
      </c>
      <c r="I13" s="168">
        <f t="shared" ref="I13:J13" si="4">IF(C13,F13/C13,0)</f>
        <v>1306</v>
      </c>
      <c r="J13" s="168">
        <f t="shared" si="4"/>
        <v>1027.6428571428571</v>
      </c>
      <c r="K13" s="116">
        <f t="shared" ref="K13" si="5">IF(J13,(I13-J13)/J13,0)</f>
        <v>0.27086953499687222</v>
      </c>
    </row>
    <row r="14" spans="1:11" ht="17.25" thickBot="1">
      <c r="A14" s="30" t="s">
        <v>24</v>
      </c>
      <c r="B14" s="36" t="s">
        <v>76</v>
      </c>
      <c r="C14" s="99">
        <f>SUM(C11:C13)</f>
        <v>44617</v>
      </c>
      <c r="D14" s="99">
        <f>SUM(D11:D13)</f>
        <v>59555</v>
      </c>
      <c r="E14" s="117">
        <f>(C14-D14)/D14</f>
        <v>-0.25082696666946519</v>
      </c>
      <c r="F14" s="112">
        <f>SUM(F8:F13)</f>
        <v>115232125</v>
      </c>
      <c r="G14" s="112">
        <f>SUM(G8:G13)</f>
        <v>92018672</v>
      </c>
      <c r="H14" s="118">
        <f>(F14-G14)/G14</f>
        <v>0.25226894167740216</v>
      </c>
      <c r="I14" s="101">
        <f>F14/C14</f>
        <v>2582.6954972319968</v>
      </c>
      <c r="J14" s="101">
        <f>G14/D14</f>
        <v>1545.1040550751406</v>
      </c>
      <c r="K14" s="111">
        <f>(I14-J14)/J14</f>
        <v>0.67153499387223892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162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163</v>
      </c>
      <c r="D18" s="7" t="s">
        <v>159</v>
      </c>
      <c r="E18" s="9" t="s">
        <v>69</v>
      </c>
      <c r="F18" s="74" t="s">
        <v>160</v>
      </c>
      <c r="G18" s="74" t="s">
        <v>161</v>
      </c>
      <c r="H18" s="9" t="s">
        <v>69</v>
      </c>
      <c r="I18" s="44"/>
      <c r="J18" s="44"/>
    </row>
    <row r="19" spans="1:10">
      <c r="A19" s="13"/>
      <c r="B19" s="14"/>
      <c r="C19" s="15" t="s">
        <v>77</v>
      </c>
      <c r="D19" s="15" t="s">
        <v>77</v>
      </c>
      <c r="E19" s="16" t="s">
        <v>72</v>
      </c>
      <c r="F19" s="75" t="s">
        <v>73</v>
      </c>
      <c r="G19" s="75" t="s">
        <v>73</v>
      </c>
      <c r="H19" s="16" t="s">
        <v>78</v>
      </c>
      <c r="I19" s="45"/>
      <c r="J19" s="44"/>
    </row>
    <row r="20" spans="1:10">
      <c r="A20" s="46" t="s">
        <v>28</v>
      </c>
      <c r="B20" s="22" t="s">
        <v>29</v>
      </c>
      <c r="C20" s="23">
        <v>1796</v>
      </c>
      <c r="D20" s="23">
        <v>2264</v>
      </c>
      <c r="E20" s="116">
        <f t="shared" ref="E20:E41" si="6">IF(D20,(C20-D20)/D20,0)</f>
        <v>-0.20671378091872791</v>
      </c>
      <c r="F20" s="76">
        <v>175540</v>
      </c>
      <c r="G20" s="76">
        <v>244929</v>
      </c>
      <c r="H20" s="116">
        <f t="shared" ref="H20:H24" si="7">IF(G20,(F20-G20)/G20,0)</f>
        <v>-0.28330250807376833</v>
      </c>
      <c r="I20" s="4"/>
      <c r="J20" s="4"/>
    </row>
    <row r="21" spans="1:10">
      <c r="A21" s="46" t="s">
        <v>30</v>
      </c>
      <c r="B21" s="22" t="s">
        <v>31</v>
      </c>
      <c r="C21" s="23">
        <v>8</v>
      </c>
      <c r="D21" s="23">
        <v>911</v>
      </c>
      <c r="E21" s="114">
        <f t="shared" si="6"/>
        <v>-0.99121844127332603</v>
      </c>
      <c r="F21" s="76">
        <v>1703</v>
      </c>
      <c r="G21" s="76">
        <v>134659</v>
      </c>
      <c r="H21" s="116">
        <f t="shared" si="7"/>
        <v>-0.98735324040725092</v>
      </c>
      <c r="I21" s="4"/>
      <c r="J21" s="4"/>
    </row>
    <row r="22" spans="1:10">
      <c r="A22" s="46" t="s">
        <v>32</v>
      </c>
      <c r="B22" s="22" t="s">
        <v>33</v>
      </c>
      <c r="C22" s="23">
        <v>327777</v>
      </c>
      <c r="D22" s="23">
        <v>426663</v>
      </c>
      <c r="E22" s="114">
        <f t="shared" si="6"/>
        <v>-0.23176605423952862</v>
      </c>
      <c r="F22" s="76">
        <v>22230853</v>
      </c>
      <c r="G22" s="76">
        <v>20118138</v>
      </c>
      <c r="H22" s="116">
        <f t="shared" si="7"/>
        <v>0.10501543433095051</v>
      </c>
      <c r="I22" s="4"/>
      <c r="J22" s="4"/>
    </row>
    <row r="23" spans="1:10">
      <c r="A23" s="46" t="s">
        <v>34</v>
      </c>
      <c r="B23" s="22" t="s">
        <v>35</v>
      </c>
      <c r="C23" s="23">
        <v>60880</v>
      </c>
      <c r="D23" s="23">
        <v>43535</v>
      </c>
      <c r="E23" s="116">
        <f t="shared" si="6"/>
        <v>0.39841506833582174</v>
      </c>
      <c r="F23" s="76">
        <v>1560838</v>
      </c>
      <c r="G23" s="76">
        <v>678709</v>
      </c>
      <c r="H23" s="116">
        <f t="shared" si="7"/>
        <v>1.2997160786139568</v>
      </c>
      <c r="I23" s="4"/>
      <c r="J23" s="4"/>
    </row>
    <row r="24" spans="1:10">
      <c r="A24" s="46" t="s">
        <v>36</v>
      </c>
      <c r="B24" s="22" t="s">
        <v>37</v>
      </c>
      <c r="C24" s="23">
        <v>88323</v>
      </c>
      <c r="D24" s="23">
        <v>29072</v>
      </c>
      <c r="E24" s="116">
        <f t="shared" si="6"/>
        <v>2.0380778756191527</v>
      </c>
      <c r="F24" s="76">
        <v>2105712</v>
      </c>
      <c r="G24" s="76">
        <v>824089</v>
      </c>
      <c r="H24" s="116">
        <f t="shared" si="7"/>
        <v>1.5551997417754635</v>
      </c>
      <c r="I24" s="4"/>
      <c r="J24" s="4"/>
    </row>
    <row r="25" spans="1:10">
      <c r="A25" s="46" t="s">
        <v>38</v>
      </c>
      <c r="B25" s="22" t="s">
        <v>39</v>
      </c>
      <c r="C25" s="23">
        <v>34653</v>
      </c>
      <c r="D25" s="23">
        <v>15441</v>
      </c>
      <c r="E25" s="114">
        <f t="shared" si="6"/>
        <v>1.2442199339421023</v>
      </c>
      <c r="F25" s="76">
        <v>4315751</v>
      </c>
      <c r="G25" s="76">
        <v>1622101</v>
      </c>
      <c r="H25" s="116">
        <f>IF(G25,(F25-G25)/G25,0)</f>
        <v>1.6605932676202038</v>
      </c>
      <c r="I25" s="4"/>
      <c r="J25" s="4"/>
    </row>
    <row r="26" spans="1:10">
      <c r="A26" s="46" t="s">
        <v>40</v>
      </c>
      <c r="B26" s="22" t="s">
        <v>41</v>
      </c>
      <c r="C26" s="23">
        <v>14084</v>
      </c>
      <c r="D26" s="23">
        <v>18396</v>
      </c>
      <c r="E26" s="114">
        <f t="shared" si="6"/>
        <v>-0.23439878234398781</v>
      </c>
      <c r="F26" s="76">
        <v>3353361</v>
      </c>
      <c r="G26" s="76">
        <v>1402419</v>
      </c>
      <c r="H26" s="116">
        <f t="shared" ref="H26:H41" si="8">IF(G26,(F26-G26)/G26,0)</f>
        <v>1.3911263324298944</v>
      </c>
      <c r="I26" s="4"/>
      <c r="J26" s="4"/>
    </row>
    <row r="27" spans="1:10">
      <c r="A27" s="46">
        <v>87149320103</v>
      </c>
      <c r="B27" s="22" t="s">
        <v>99</v>
      </c>
      <c r="C27" s="23">
        <v>615</v>
      </c>
      <c r="D27" s="23">
        <v>3771</v>
      </c>
      <c r="E27" s="114">
        <f>IF(D27,(C27-D27)/D27,0)</f>
        <v>-0.83691328560063638</v>
      </c>
      <c r="F27" s="76">
        <v>12503</v>
      </c>
      <c r="G27" s="76">
        <v>186203</v>
      </c>
      <c r="H27" s="116">
        <f t="shared" si="8"/>
        <v>-0.93285285414305896</v>
      </c>
      <c r="I27" s="4"/>
      <c r="J27" s="4"/>
    </row>
    <row r="28" spans="1:10">
      <c r="A28" s="46" t="s">
        <v>42</v>
      </c>
      <c r="B28" s="22" t="s">
        <v>43</v>
      </c>
      <c r="C28" s="23">
        <v>72</v>
      </c>
      <c r="D28" s="23">
        <v>443</v>
      </c>
      <c r="E28" s="114">
        <f t="shared" si="6"/>
        <v>-0.83747178329571104</v>
      </c>
      <c r="F28" s="76">
        <v>11926</v>
      </c>
      <c r="G28" s="76">
        <v>9871</v>
      </c>
      <c r="H28" s="116">
        <f t="shared" si="8"/>
        <v>0.20818559416472496</v>
      </c>
      <c r="I28" s="4"/>
      <c r="J28" s="4"/>
    </row>
    <row r="29" spans="1:10">
      <c r="A29" s="46" t="s">
        <v>44</v>
      </c>
      <c r="B29" s="22" t="s">
        <v>45</v>
      </c>
      <c r="C29" s="23">
        <v>338253</v>
      </c>
      <c r="D29" s="23">
        <v>250949</v>
      </c>
      <c r="E29" s="116">
        <f t="shared" si="6"/>
        <v>0.34789538910296514</v>
      </c>
      <c r="F29" s="76">
        <v>10928032</v>
      </c>
      <c r="G29" s="76">
        <v>11640254</v>
      </c>
      <c r="H29" s="116">
        <f t="shared" si="8"/>
        <v>-6.1186121883594638E-2</v>
      </c>
      <c r="I29" s="4"/>
      <c r="J29" s="4"/>
    </row>
    <row r="30" spans="1:10">
      <c r="A30" s="46" t="s">
        <v>46</v>
      </c>
      <c r="B30" s="22" t="s">
        <v>47</v>
      </c>
      <c r="C30" s="23">
        <v>15806</v>
      </c>
      <c r="D30" s="23">
        <v>11631</v>
      </c>
      <c r="E30" s="116">
        <f t="shared" si="6"/>
        <v>0.3589545180981859</v>
      </c>
      <c r="F30" s="76">
        <v>813667</v>
      </c>
      <c r="G30" s="76">
        <v>471625</v>
      </c>
      <c r="H30" s="116">
        <f t="shared" si="8"/>
        <v>0.72524145242512594</v>
      </c>
      <c r="I30" s="4"/>
      <c r="J30" s="4"/>
    </row>
    <row r="31" spans="1:10">
      <c r="A31" s="46" t="s">
        <v>48</v>
      </c>
      <c r="B31" s="22" t="s">
        <v>49</v>
      </c>
      <c r="C31" s="23">
        <v>57169</v>
      </c>
      <c r="D31" s="23">
        <v>35370</v>
      </c>
      <c r="E31" s="116">
        <f t="shared" si="6"/>
        <v>0.61631325982471019</v>
      </c>
      <c r="F31" s="76">
        <v>1054228</v>
      </c>
      <c r="G31" s="76">
        <v>577064</v>
      </c>
      <c r="H31" s="116">
        <f t="shared" si="8"/>
        <v>0.82688228688672316</v>
      </c>
      <c r="I31" s="4"/>
      <c r="J31" s="4"/>
    </row>
    <row r="32" spans="1:10">
      <c r="A32" s="46" t="s">
        <v>50</v>
      </c>
      <c r="B32" s="22" t="s">
        <v>51</v>
      </c>
      <c r="C32" s="23">
        <v>58431</v>
      </c>
      <c r="D32" s="23">
        <v>96374</v>
      </c>
      <c r="E32" s="114">
        <f t="shared" si="6"/>
        <v>-0.39370577126610912</v>
      </c>
      <c r="F32" s="76">
        <v>3235679</v>
      </c>
      <c r="G32" s="76">
        <v>4706184</v>
      </c>
      <c r="H32" s="116">
        <f t="shared" si="8"/>
        <v>-0.31246228366761691</v>
      </c>
      <c r="I32" s="4"/>
      <c r="J32" s="4"/>
    </row>
    <row r="33" spans="1:10">
      <c r="A33" s="46" t="s">
        <v>52</v>
      </c>
      <c r="B33" s="22" t="s">
        <v>53</v>
      </c>
      <c r="C33" s="23">
        <v>10077</v>
      </c>
      <c r="D33" s="23">
        <v>35390</v>
      </c>
      <c r="E33" s="114">
        <f t="shared" si="6"/>
        <v>-0.71525854761231988</v>
      </c>
      <c r="F33" s="76">
        <v>316669</v>
      </c>
      <c r="G33" s="76">
        <v>982808</v>
      </c>
      <c r="H33" s="116">
        <f t="shared" si="8"/>
        <v>-0.6777915930680255</v>
      </c>
      <c r="I33" s="4"/>
      <c r="J33" s="4"/>
    </row>
    <row r="34" spans="1:10">
      <c r="A34" s="46" t="s">
        <v>54</v>
      </c>
      <c r="B34" s="22" t="s">
        <v>55</v>
      </c>
      <c r="C34" s="23">
        <v>49755</v>
      </c>
      <c r="D34" s="23">
        <v>75084</v>
      </c>
      <c r="E34" s="114">
        <f t="shared" si="6"/>
        <v>-0.33734217676202655</v>
      </c>
      <c r="F34" s="76">
        <v>3794796</v>
      </c>
      <c r="G34" s="76">
        <v>7622320</v>
      </c>
      <c r="H34" s="116">
        <f t="shared" si="8"/>
        <v>-0.50214685292666794</v>
      </c>
      <c r="I34" s="4"/>
      <c r="J34" s="4"/>
    </row>
    <row r="35" spans="1:10">
      <c r="A35" s="46">
        <v>87149320906</v>
      </c>
      <c r="B35" s="22" t="s">
        <v>98</v>
      </c>
      <c r="C35" s="23">
        <v>81875</v>
      </c>
      <c r="D35" s="23">
        <v>141199</v>
      </c>
      <c r="E35" s="114">
        <f t="shared" si="6"/>
        <v>-0.42014461858795032</v>
      </c>
      <c r="F35" s="76">
        <v>2083571</v>
      </c>
      <c r="G35" s="76">
        <v>4622698</v>
      </c>
      <c r="H35" s="116">
        <f t="shared" si="8"/>
        <v>-0.54927382234357514</v>
      </c>
      <c r="I35" s="4"/>
      <c r="J35" s="4"/>
    </row>
    <row r="36" spans="1:10">
      <c r="A36" s="46" t="s">
        <v>56</v>
      </c>
      <c r="B36" s="22" t="s">
        <v>57</v>
      </c>
      <c r="C36" s="23">
        <v>1746</v>
      </c>
      <c r="D36" s="23">
        <v>5794</v>
      </c>
      <c r="E36" s="114">
        <f t="shared" si="6"/>
        <v>-0.69865377977217813</v>
      </c>
      <c r="F36" s="76">
        <v>68082</v>
      </c>
      <c r="G36" s="76">
        <v>117686</v>
      </c>
      <c r="H36" s="116">
        <f t="shared" si="8"/>
        <v>-0.42149448532535733</v>
      </c>
      <c r="I36" s="4"/>
      <c r="J36" s="4"/>
    </row>
    <row r="37" spans="1:10">
      <c r="A37" s="46" t="s">
        <v>58</v>
      </c>
      <c r="B37" s="22" t="s">
        <v>59</v>
      </c>
      <c r="C37" s="23">
        <v>19597</v>
      </c>
      <c r="D37" s="23">
        <v>10430</v>
      </c>
      <c r="E37" s="116">
        <f t="shared" si="6"/>
        <v>0.87890699904122727</v>
      </c>
      <c r="F37" s="76">
        <v>931141</v>
      </c>
      <c r="G37" s="76">
        <v>447329</v>
      </c>
      <c r="H37" s="116">
        <f t="shared" si="8"/>
        <v>1.0815574219422395</v>
      </c>
      <c r="I37" s="4"/>
      <c r="J37" s="4"/>
    </row>
    <row r="38" spans="1:10">
      <c r="A38" s="46" t="s">
        <v>60</v>
      </c>
      <c r="B38" s="22" t="s">
        <v>61</v>
      </c>
      <c r="C38" s="23">
        <v>17485</v>
      </c>
      <c r="D38" s="23">
        <v>17441</v>
      </c>
      <c r="E38" s="114">
        <f t="shared" si="6"/>
        <v>2.5227911243621351E-3</v>
      </c>
      <c r="F38" s="76">
        <v>543882</v>
      </c>
      <c r="G38" s="76">
        <v>717236</v>
      </c>
      <c r="H38" s="116">
        <f t="shared" si="8"/>
        <v>-0.24169729349893201</v>
      </c>
      <c r="I38" s="4"/>
      <c r="J38" s="4"/>
    </row>
    <row r="39" spans="1:10">
      <c r="A39" s="46" t="s">
        <v>62</v>
      </c>
      <c r="B39" s="22" t="s">
        <v>63</v>
      </c>
      <c r="C39" s="23">
        <v>54963</v>
      </c>
      <c r="D39" s="23">
        <v>28601</v>
      </c>
      <c r="E39" s="116">
        <f t="shared" si="6"/>
        <v>0.92171602391524776</v>
      </c>
      <c r="F39" s="76">
        <v>1978974</v>
      </c>
      <c r="G39" s="76">
        <v>1152643</v>
      </c>
      <c r="H39" s="116">
        <f t="shared" si="8"/>
        <v>0.71690106997569936</v>
      </c>
      <c r="I39" s="4"/>
      <c r="J39" s="4"/>
    </row>
    <row r="40" spans="1:10">
      <c r="A40" s="46" t="s">
        <v>64</v>
      </c>
      <c r="B40" s="22" t="s">
        <v>65</v>
      </c>
      <c r="C40" s="23">
        <v>231348</v>
      </c>
      <c r="D40" s="23">
        <v>183143</v>
      </c>
      <c r="E40" s="114">
        <f t="shared" si="6"/>
        <v>0.26320962308141727</v>
      </c>
      <c r="F40" s="76">
        <v>4493015</v>
      </c>
      <c r="G40" s="76">
        <v>3523692</v>
      </c>
      <c r="H40" s="116">
        <f t="shared" si="8"/>
        <v>0.27508732318261642</v>
      </c>
      <c r="I40" s="4"/>
      <c r="J40" s="4"/>
    </row>
    <row r="41" spans="1:10">
      <c r="A41" s="46" t="s">
        <v>66</v>
      </c>
      <c r="B41" s="22" t="s">
        <v>67</v>
      </c>
      <c r="C41" s="23">
        <v>9357</v>
      </c>
      <c r="D41" s="23">
        <v>5296</v>
      </c>
      <c r="E41" s="114">
        <f t="shared" si="6"/>
        <v>0.76680513595166166</v>
      </c>
      <c r="F41" s="76">
        <v>64480</v>
      </c>
      <c r="G41" s="76">
        <v>62026</v>
      </c>
      <c r="H41" s="116">
        <f t="shared" si="8"/>
        <v>3.9564053783897074E-2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1474070</v>
      </c>
      <c r="D42" s="120">
        <f>SUM(D20:D41)</f>
        <v>1437198</v>
      </c>
      <c r="E42" s="111">
        <f t="shared" ref="E42" si="9">(C42-D42)/D42</f>
        <v>2.5655476837568657E-2</v>
      </c>
      <c r="F42" s="173">
        <f>SUM(F20:F41)</f>
        <v>64074403</v>
      </c>
      <c r="G42" s="173">
        <f>SUM(G20:G41)</f>
        <v>61864683</v>
      </c>
      <c r="H42" s="118">
        <f t="shared" ref="H42" si="10">(F42-G42)/G42</f>
        <v>3.5718602162723441E-2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H5:H14">
    <cfRule type="cellIs" dxfId="121" priority="1" operator="greaterThanOrEqual">
      <formula>0</formula>
    </cfRule>
    <cfRule type="cellIs" dxfId="120" priority="2" operator="lessThan">
      <formula>0</formula>
    </cfRule>
  </conditionalFormatting>
  <conditionalFormatting sqref="H20:H42">
    <cfRule type="cellIs" dxfId="119" priority="3" operator="greaterThanOrEqual">
      <formula>0</formula>
    </cfRule>
    <cfRule type="cellIs" dxfId="118" priority="4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FFDF-A08A-406F-AAFF-9F5D10FBC28A}">
  <sheetPr>
    <tabColor theme="9" tint="-0.249977111117893"/>
  </sheetPr>
  <dimension ref="A1:K46"/>
  <sheetViews>
    <sheetView zoomScaleNormal="100" workbookViewId="0">
      <selection activeCell="D42" sqref="D42"/>
    </sheetView>
  </sheetViews>
  <sheetFormatPr defaultRowHeight="15.75"/>
  <cols>
    <col min="1" max="1" width="14.5" style="2" customWidth="1"/>
    <col min="2" max="2" width="26.375" style="3" customWidth="1"/>
    <col min="3" max="3" width="20" style="4" customWidth="1"/>
    <col min="4" max="4" width="19.125" style="4" customWidth="1"/>
    <col min="5" max="5" width="12.125" style="4" customWidth="1"/>
    <col min="6" max="6" width="19.875" style="4" customWidth="1"/>
    <col min="7" max="7" width="21.7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164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7" t="s">
        <v>163</v>
      </c>
      <c r="D3" s="7" t="s">
        <v>159</v>
      </c>
      <c r="E3" s="9" t="s">
        <v>79</v>
      </c>
      <c r="F3" s="74" t="s">
        <v>160</v>
      </c>
      <c r="G3" s="74" t="s">
        <v>161</v>
      </c>
      <c r="H3" s="9" t="s">
        <v>79</v>
      </c>
      <c r="I3" s="56" t="s">
        <v>134</v>
      </c>
      <c r="J3" s="56" t="s">
        <v>85</v>
      </c>
      <c r="K3" s="64" t="s">
        <v>70</v>
      </c>
    </row>
    <row r="4" spans="1:11">
      <c r="A4" s="13"/>
      <c r="B4" s="14"/>
      <c r="C4" s="15" t="s">
        <v>71</v>
      </c>
      <c r="D4" s="15" t="s">
        <v>71</v>
      </c>
      <c r="E4" s="16" t="s">
        <v>72</v>
      </c>
      <c r="F4" s="75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23">
        <v>20639</v>
      </c>
      <c r="D5" s="23">
        <v>15883</v>
      </c>
      <c r="E5" s="115">
        <f>IF(D5,(C5-D5)/D5,0)</f>
        <v>0.29943965245860354</v>
      </c>
      <c r="F5" s="145">
        <v>1338748</v>
      </c>
      <c r="G5" s="150">
        <v>1040635</v>
      </c>
      <c r="H5" s="114">
        <f t="shared" ref="H5:H11" si="0">(F5-G5)/G5</f>
        <v>0.28647220206892909</v>
      </c>
      <c r="I5" s="168">
        <f t="shared" ref="I5:J11" si="1">F5/C5</f>
        <v>64.864964387809493</v>
      </c>
      <c r="J5" s="168">
        <f t="shared" si="1"/>
        <v>65.518793678776049</v>
      </c>
      <c r="K5" s="125">
        <f t="shared" ref="K5:K11" si="2">(I5-J5)/J5</f>
        <v>-9.9792632656232061E-3</v>
      </c>
    </row>
    <row r="6" spans="1:11" ht="16.5">
      <c r="A6" s="26" t="s">
        <v>10</v>
      </c>
      <c r="B6" s="27" t="s">
        <v>11</v>
      </c>
      <c r="C6" s="23">
        <v>8188</v>
      </c>
      <c r="D6" s="23">
        <v>9717</v>
      </c>
      <c r="E6" s="114">
        <f t="shared" ref="E6:E11" si="3">IF(D6,(C6-D6)/D6,0)</f>
        <v>-0.15735309251826696</v>
      </c>
      <c r="F6" s="145">
        <v>813004</v>
      </c>
      <c r="G6" s="150">
        <v>1032440</v>
      </c>
      <c r="H6" s="114">
        <f t="shared" si="0"/>
        <v>-0.21254116461973577</v>
      </c>
      <c r="I6" s="168">
        <f t="shared" si="1"/>
        <v>99.292134831460672</v>
      </c>
      <c r="J6" s="168">
        <f t="shared" si="1"/>
        <v>106.25090048368838</v>
      </c>
      <c r="K6" s="125">
        <f t="shared" si="2"/>
        <v>-6.5493709893743632E-2</v>
      </c>
    </row>
    <row r="7" spans="1:11" ht="16.5">
      <c r="A7" s="21" t="s">
        <v>12</v>
      </c>
      <c r="B7" s="28" t="s">
        <v>13</v>
      </c>
      <c r="C7" s="23">
        <v>14076</v>
      </c>
      <c r="D7" s="23">
        <v>16191</v>
      </c>
      <c r="E7" s="115">
        <f t="shared" si="3"/>
        <v>-0.13062812673707616</v>
      </c>
      <c r="F7" s="145">
        <v>892959</v>
      </c>
      <c r="G7" s="150">
        <v>945682</v>
      </c>
      <c r="H7" s="114">
        <f t="shared" si="0"/>
        <v>-5.575129906247555E-2</v>
      </c>
      <c r="I7" s="168">
        <f t="shared" si="1"/>
        <v>63.438405797101453</v>
      </c>
      <c r="J7" s="168">
        <f t="shared" si="1"/>
        <v>58.407880921499597</v>
      </c>
      <c r="K7" s="125">
        <f t="shared" si="2"/>
        <v>8.6127501909595033E-2</v>
      </c>
    </row>
    <row r="8" spans="1:11" ht="16.5">
      <c r="A8" s="21" t="s">
        <v>14</v>
      </c>
      <c r="B8" s="28" t="s">
        <v>15</v>
      </c>
      <c r="C8" s="23">
        <v>22254</v>
      </c>
      <c r="D8" s="23">
        <v>21798</v>
      </c>
      <c r="E8" s="116">
        <f t="shared" si="3"/>
        <v>2.0919350399119185E-2</v>
      </c>
      <c r="F8" s="145">
        <v>2372551</v>
      </c>
      <c r="G8" s="150">
        <v>2550717</v>
      </c>
      <c r="H8" s="114">
        <f t="shared" si="0"/>
        <v>-6.9849379605812792E-2</v>
      </c>
      <c r="I8" s="168">
        <f t="shared" si="1"/>
        <v>106.61233935472275</v>
      </c>
      <c r="J8" s="168">
        <f t="shared" si="1"/>
        <v>117.01610239471511</v>
      </c>
      <c r="K8" s="125">
        <f t="shared" si="2"/>
        <v>-8.8908815343196987E-2</v>
      </c>
    </row>
    <row r="9" spans="1:11" ht="16.5">
      <c r="A9" s="21" t="s">
        <v>16</v>
      </c>
      <c r="B9" s="28" t="s">
        <v>17</v>
      </c>
      <c r="C9" s="23">
        <v>8676</v>
      </c>
      <c r="D9" s="23">
        <v>5905</v>
      </c>
      <c r="E9" s="116">
        <f t="shared" si="3"/>
        <v>0.46926333615580018</v>
      </c>
      <c r="F9" s="145">
        <v>1140111</v>
      </c>
      <c r="G9" s="150">
        <v>726466</v>
      </c>
      <c r="H9" s="116">
        <f t="shared" si="0"/>
        <v>0.56939347471182411</v>
      </c>
      <c r="I9" s="168">
        <f t="shared" si="1"/>
        <v>131.40975103734439</v>
      </c>
      <c r="J9" s="168">
        <f t="shared" si="1"/>
        <v>123.02557154953429</v>
      </c>
      <c r="K9" s="125">
        <f t="shared" si="2"/>
        <v>6.8149892597201583E-2</v>
      </c>
    </row>
    <row r="10" spans="1:11" ht="16.5">
      <c r="A10" s="21" t="s">
        <v>18</v>
      </c>
      <c r="B10" s="28" t="s">
        <v>19</v>
      </c>
      <c r="C10" s="23">
        <v>10397</v>
      </c>
      <c r="D10" s="23">
        <v>7058</v>
      </c>
      <c r="E10" s="116">
        <f t="shared" si="3"/>
        <v>0.47308019268914708</v>
      </c>
      <c r="F10" s="145">
        <v>3520756</v>
      </c>
      <c r="G10" s="150">
        <v>1385477</v>
      </c>
      <c r="H10" s="124">
        <f t="shared" si="0"/>
        <v>1.541186898086363</v>
      </c>
      <c r="I10" s="169">
        <f t="shared" si="1"/>
        <v>338.63191305184188</v>
      </c>
      <c r="J10" s="169">
        <f t="shared" si="1"/>
        <v>196.29880986115046</v>
      </c>
      <c r="K10" s="126">
        <f t="shared" si="2"/>
        <v>0.72508388253280287</v>
      </c>
    </row>
    <row r="11" spans="1:11" ht="17.25" thickBot="1">
      <c r="A11" s="48" t="s">
        <v>20</v>
      </c>
      <c r="B11" s="70" t="s">
        <v>21</v>
      </c>
      <c r="C11" s="99">
        <f>SUM(C5:C10)</f>
        <v>84230</v>
      </c>
      <c r="D11" s="99">
        <f>SUM(D5:D10)</f>
        <v>76552</v>
      </c>
      <c r="E11" s="142">
        <f t="shared" si="3"/>
        <v>0.1002978367645522</v>
      </c>
      <c r="F11" s="174">
        <f>SUM(F5:F10)</f>
        <v>10078129</v>
      </c>
      <c r="G11" s="174">
        <f>SUM(G5:G10)</f>
        <v>7681417</v>
      </c>
      <c r="H11" s="122">
        <f t="shared" si="0"/>
        <v>0.31201430673533281</v>
      </c>
      <c r="I11" s="101">
        <f t="shared" si="1"/>
        <v>119.65011278641813</v>
      </c>
      <c r="J11" s="101">
        <f t="shared" si="1"/>
        <v>100.34247309018706</v>
      </c>
      <c r="K11" s="123">
        <f t="shared" si="2"/>
        <v>0.19241741908112547</v>
      </c>
    </row>
    <row r="12" spans="1:11" ht="11.25" customHeight="1" thickTop="1">
      <c r="A12" s="33"/>
      <c r="B12" s="34"/>
      <c r="E12" s="166"/>
      <c r="F12" s="175"/>
      <c r="G12" s="176"/>
      <c r="H12" s="166"/>
      <c r="I12" s="170"/>
      <c r="J12" s="170"/>
      <c r="K12" s="167"/>
    </row>
    <row r="13" spans="1:11" ht="16.5">
      <c r="A13" s="21" t="s">
        <v>22</v>
      </c>
      <c r="B13" s="22" t="s">
        <v>23</v>
      </c>
      <c r="C13" s="23">
        <v>1086</v>
      </c>
      <c r="D13" s="23">
        <v>622</v>
      </c>
      <c r="E13" s="128">
        <f>(C13-D13)/D13</f>
        <v>0.74598070739549838</v>
      </c>
      <c r="F13" s="177">
        <v>61383</v>
      </c>
      <c r="G13" s="178">
        <v>32281</v>
      </c>
      <c r="H13" s="129">
        <f>(F13-G13)/G13</f>
        <v>0.9015210185558068</v>
      </c>
      <c r="I13" s="169">
        <f>F13/C13</f>
        <v>56.52209944751381</v>
      </c>
      <c r="J13" s="169">
        <f>G13/D13</f>
        <v>51.89871382636656</v>
      </c>
      <c r="K13" s="125">
        <f>(I13-J13)/J13</f>
        <v>8.9084782266769594E-2</v>
      </c>
    </row>
    <row r="14" spans="1:11" ht="17.25" thickBot="1">
      <c r="A14" s="48" t="s">
        <v>24</v>
      </c>
      <c r="B14" s="73" t="s">
        <v>76</v>
      </c>
      <c r="C14" s="99">
        <f>SUM(C11:C13)</f>
        <v>85316</v>
      </c>
      <c r="D14" s="99">
        <f>SUM(D11:D13)</f>
        <v>77174</v>
      </c>
      <c r="E14" s="127">
        <f>(C14-D14)/D14</f>
        <v>0.10550185295565864</v>
      </c>
      <c r="F14" s="174">
        <f>SUM(F11:F13)</f>
        <v>10139512</v>
      </c>
      <c r="G14" s="174">
        <f>G11+G13</f>
        <v>7713698</v>
      </c>
      <c r="H14" s="117">
        <f>(F14-G14)/G14</f>
        <v>0.31448132918867189</v>
      </c>
      <c r="I14" s="101">
        <f>F14/C14</f>
        <v>118.8465469548502</v>
      </c>
      <c r="J14" s="101">
        <f>G14/D14</f>
        <v>99.952030476585378</v>
      </c>
      <c r="K14" s="123">
        <f>(I14-J14)/J14</f>
        <v>0.18903584437627829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201" t="s">
        <v>165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163</v>
      </c>
      <c r="D18" s="7" t="s">
        <v>159</v>
      </c>
      <c r="E18" s="9" t="s">
        <v>79</v>
      </c>
      <c r="F18" s="74" t="s">
        <v>160</v>
      </c>
      <c r="G18" s="74" t="s">
        <v>161</v>
      </c>
      <c r="H18" s="9" t="s">
        <v>79</v>
      </c>
      <c r="I18" s="44"/>
      <c r="J18" s="44"/>
    </row>
    <row r="19" spans="1:10">
      <c r="A19" s="13"/>
      <c r="B19" s="14"/>
      <c r="C19" s="15" t="s">
        <v>77</v>
      </c>
      <c r="D19" s="15" t="s">
        <v>77</v>
      </c>
      <c r="E19" s="16" t="s">
        <v>72</v>
      </c>
      <c r="F19" s="75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15209</v>
      </c>
      <c r="D20" s="23">
        <v>12077</v>
      </c>
      <c r="E20" s="116">
        <f t="shared" ref="E20:E41" si="4">IF(D20,(C20-D20)/D20,0)</f>
        <v>0.25933592779663822</v>
      </c>
      <c r="F20" s="76">
        <v>765263</v>
      </c>
      <c r="G20" s="76">
        <v>686816</v>
      </c>
      <c r="H20" s="116">
        <f t="shared" ref="H20:H24" si="5">IF(G20,(F20-G20)/G20,0)</f>
        <v>0.11421836416158039</v>
      </c>
      <c r="I20" s="4"/>
      <c r="J20" s="4"/>
    </row>
    <row r="21" spans="1:10">
      <c r="A21" s="46" t="s">
        <v>30</v>
      </c>
      <c r="B21" s="22" t="s">
        <v>31</v>
      </c>
      <c r="C21" s="23">
        <v>8365</v>
      </c>
      <c r="D21" s="23">
        <v>9720</v>
      </c>
      <c r="E21" s="114">
        <f t="shared" si="4"/>
        <v>-0.13940329218106995</v>
      </c>
      <c r="F21" s="76">
        <v>450387</v>
      </c>
      <c r="G21" s="76">
        <v>681012</v>
      </c>
      <c r="H21" s="116">
        <f t="shared" si="5"/>
        <v>-0.33865042025691178</v>
      </c>
      <c r="I21" s="4"/>
      <c r="J21" s="4"/>
    </row>
    <row r="22" spans="1:10">
      <c r="A22" s="46" t="s">
        <v>32</v>
      </c>
      <c r="B22" s="22" t="s">
        <v>33</v>
      </c>
      <c r="C22" s="23">
        <v>1506581</v>
      </c>
      <c r="D22" s="23">
        <v>2710190</v>
      </c>
      <c r="E22" s="114">
        <f t="shared" si="4"/>
        <v>-0.44410502584689632</v>
      </c>
      <c r="F22" s="76">
        <v>99146112</v>
      </c>
      <c r="G22" s="76">
        <v>143697288</v>
      </c>
      <c r="H22" s="116">
        <f t="shared" si="5"/>
        <v>-0.31003491172359493</v>
      </c>
      <c r="I22" s="4"/>
      <c r="J22" s="4"/>
    </row>
    <row r="23" spans="1:10">
      <c r="A23" s="46" t="s">
        <v>34</v>
      </c>
      <c r="B23" s="22" t="s">
        <v>35</v>
      </c>
      <c r="C23" s="23">
        <v>250173</v>
      </c>
      <c r="D23" s="23">
        <v>399837</v>
      </c>
      <c r="E23" s="116">
        <f t="shared" si="4"/>
        <v>-0.37431253235693546</v>
      </c>
      <c r="F23" s="76">
        <v>25415322</v>
      </c>
      <c r="G23" s="76">
        <v>27161460</v>
      </c>
      <c r="H23" s="116">
        <f t="shared" si="5"/>
        <v>-6.4287339487641676E-2</v>
      </c>
      <c r="I23" s="4"/>
      <c r="J23" s="4"/>
    </row>
    <row r="24" spans="1:10">
      <c r="A24" s="46" t="s">
        <v>36</v>
      </c>
      <c r="B24" s="22" t="s">
        <v>37</v>
      </c>
      <c r="C24" s="23">
        <v>25819</v>
      </c>
      <c r="D24" s="23">
        <v>27991</v>
      </c>
      <c r="E24" s="116">
        <f t="shared" si="4"/>
        <v>-7.7596370261869885E-2</v>
      </c>
      <c r="F24" s="76">
        <v>1551093</v>
      </c>
      <c r="G24" s="76">
        <v>358462</v>
      </c>
      <c r="H24" s="116">
        <f t="shared" si="5"/>
        <v>3.3270779050499075</v>
      </c>
      <c r="I24" s="4"/>
      <c r="J24" s="4"/>
    </row>
    <row r="25" spans="1:10">
      <c r="A25" s="46" t="s">
        <v>38</v>
      </c>
      <c r="B25" s="22" t="s">
        <v>39</v>
      </c>
      <c r="C25" s="23">
        <v>62025</v>
      </c>
      <c r="D25" s="23">
        <v>65361</v>
      </c>
      <c r="E25" s="114">
        <f t="shared" si="4"/>
        <v>-5.1039610777068894E-2</v>
      </c>
      <c r="F25" s="76">
        <v>886218</v>
      </c>
      <c r="G25" s="76">
        <v>1078957</v>
      </c>
      <c r="H25" s="116">
        <f>IF(G25,(F25-G25)/G25,0)</f>
        <v>-0.17863455170131895</v>
      </c>
      <c r="I25" s="4"/>
      <c r="J25" s="4"/>
    </row>
    <row r="26" spans="1:10">
      <c r="A26" s="46" t="s">
        <v>40</v>
      </c>
      <c r="B26" s="22" t="s">
        <v>41</v>
      </c>
      <c r="C26" s="23">
        <v>208242</v>
      </c>
      <c r="D26" s="23">
        <v>432608</v>
      </c>
      <c r="E26" s="114">
        <f t="shared" si="4"/>
        <v>-0.51863580886160221</v>
      </c>
      <c r="F26" s="76">
        <v>7152152</v>
      </c>
      <c r="G26" s="76">
        <v>12775256</v>
      </c>
      <c r="H26" s="116">
        <f t="shared" ref="H26:H41" si="6">IF(G26,(F26-G26)/G26,0)</f>
        <v>-0.4401558763284274</v>
      </c>
      <c r="I26" s="4"/>
      <c r="J26" s="4"/>
    </row>
    <row r="27" spans="1:10">
      <c r="A27" s="46">
        <v>87149320103</v>
      </c>
      <c r="B27" s="22" t="s">
        <v>99</v>
      </c>
      <c r="C27" s="23">
        <v>2700</v>
      </c>
      <c r="D27" s="23">
        <v>2488</v>
      </c>
      <c r="E27" s="114">
        <f>IF(D27,(C27-D27)/D27,0)</f>
        <v>8.5209003215434079E-2</v>
      </c>
      <c r="F27" s="76">
        <v>48440</v>
      </c>
      <c r="G27" s="76">
        <v>23645</v>
      </c>
      <c r="H27" s="116">
        <f t="shared" si="6"/>
        <v>1.048636075280186</v>
      </c>
      <c r="I27" s="4"/>
      <c r="J27" s="4"/>
    </row>
    <row r="28" spans="1:10">
      <c r="A28" s="46" t="s">
        <v>42</v>
      </c>
      <c r="B28" s="22" t="s">
        <v>43</v>
      </c>
      <c r="C28" s="23">
        <v>9519</v>
      </c>
      <c r="D28" s="23">
        <v>26719</v>
      </c>
      <c r="E28" s="114">
        <f t="shared" si="4"/>
        <v>-0.64373666679142183</v>
      </c>
      <c r="F28" s="76">
        <v>104088</v>
      </c>
      <c r="G28" s="76">
        <v>196643</v>
      </c>
      <c r="H28" s="116">
        <f t="shared" si="6"/>
        <v>-0.47067528465289893</v>
      </c>
      <c r="I28" s="4"/>
      <c r="J28" s="4"/>
    </row>
    <row r="29" spans="1:10">
      <c r="A29" s="46" t="s">
        <v>44</v>
      </c>
      <c r="B29" s="22" t="s">
        <v>45</v>
      </c>
      <c r="C29" s="23">
        <v>282368</v>
      </c>
      <c r="D29" s="23">
        <v>298694</v>
      </c>
      <c r="E29" s="116">
        <f t="shared" si="4"/>
        <v>-5.4657944250637774E-2</v>
      </c>
      <c r="F29" s="76">
        <v>4358480</v>
      </c>
      <c r="G29" s="76">
        <v>5345121</v>
      </c>
      <c r="H29" s="116">
        <f t="shared" si="6"/>
        <v>-0.18458721514442797</v>
      </c>
      <c r="I29" s="4"/>
      <c r="J29" s="4"/>
    </row>
    <row r="30" spans="1:10">
      <c r="A30" s="46" t="s">
        <v>46</v>
      </c>
      <c r="B30" s="22" t="s">
        <v>47</v>
      </c>
      <c r="C30" s="23">
        <v>197938</v>
      </c>
      <c r="D30" s="23">
        <v>307454</v>
      </c>
      <c r="E30" s="116">
        <f t="shared" si="4"/>
        <v>-0.35620287912988607</v>
      </c>
      <c r="F30" s="76">
        <v>2102414</v>
      </c>
      <c r="G30" s="76">
        <v>3234153</v>
      </c>
      <c r="H30" s="116">
        <f t="shared" si="6"/>
        <v>-0.34993366114713809</v>
      </c>
      <c r="I30" s="4"/>
      <c r="J30" s="4"/>
    </row>
    <row r="31" spans="1:10">
      <c r="A31" s="46" t="s">
        <v>48</v>
      </c>
      <c r="B31" s="22" t="s">
        <v>49</v>
      </c>
      <c r="C31" s="23">
        <v>81667</v>
      </c>
      <c r="D31" s="23">
        <v>98324</v>
      </c>
      <c r="E31" s="116">
        <f t="shared" si="4"/>
        <v>-0.16940929986574996</v>
      </c>
      <c r="F31" s="76">
        <v>1161272</v>
      </c>
      <c r="G31" s="76">
        <v>620147</v>
      </c>
      <c r="H31" s="116">
        <f t="shared" si="6"/>
        <v>0.87257537325827583</v>
      </c>
      <c r="I31" s="4"/>
      <c r="J31" s="4"/>
    </row>
    <row r="32" spans="1:10">
      <c r="A32" s="46" t="s">
        <v>50</v>
      </c>
      <c r="B32" s="22" t="s">
        <v>51</v>
      </c>
      <c r="C32" s="23">
        <v>291955</v>
      </c>
      <c r="D32" s="23">
        <v>386937</v>
      </c>
      <c r="E32" s="114">
        <f t="shared" si="4"/>
        <v>-0.24547148502210955</v>
      </c>
      <c r="F32" s="76">
        <v>2609135</v>
      </c>
      <c r="G32" s="76">
        <v>4142109</v>
      </c>
      <c r="H32" s="116">
        <f t="shared" si="6"/>
        <v>-0.37009504095618923</v>
      </c>
      <c r="I32" s="4"/>
      <c r="J32" s="4"/>
    </row>
    <row r="33" spans="1:10">
      <c r="A33" s="46" t="s">
        <v>52</v>
      </c>
      <c r="B33" s="22" t="s">
        <v>53</v>
      </c>
      <c r="C33" s="23">
        <v>182051</v>
      </c>
      <c r="D33" s="23">
        <v>195138</v>
      </c>
      <c r="E33" s="114">
        <f t="shared" si="4"/>
        <v>-6.7065358874232595E-2</v>
      </c>
      <c r="F33" s="76">
        <v>779308</v>
      </c>
      <c r="G33" s="76">
        <v>871957</v>
      </c>
      <c r="H33" s="116">
        <f t="shared" si="6"/>
        <v>-0.10625409280503512</v>
      </c>
      <c r="I33" s="4"/>
      <c r="J33" s="4"/>
    </row>
    <row r="34" spans="1:10">
      <c r="A34" s="46" t="s">
        <v>54</v>
      </c>
      <c r="B34" s="22" t="s">
        <v>55</v>
      </c>
      <c r="C34" s="23">
        <v>49434</v>
      </c>
      <c r="D34" s="23">
        <v>62477</v>
      </c>
      <c r="E34" s="114">
        <f t="shared" si="4"/>
        <v>-0.20876482545576772</v>
      </c>
      <c r="F34" s="76">
        <v>1508676</v>
      </c>
      <c r="G34" s="76">
        <v>1534293</v>
      </c>
      <c r="H34" s="116">
        <f t="shared" si="6"/>
        <v>-1.6696289431027841E-2</v>
      </c>
      <c r="I34" s="4"/>
      <c r="J34" s="4"/>
    </row>
    <row r="35" spans="1:10">
      <c r="A35" s="46">
        <v>87149320906</v>
      </c>
      <c r="B35" s="22" t="s">
        <v>98</v>
      </c>
      <c r="C35" s="23">
        <v>42551</v>
      </c>
      <c r="D35" s="23">
        <v>126003</v>
      </c>
      <c r="E35" s="114">
        <f t="shared" si="4"/>
        <v>-0.66230169122957394</v>
      </c>
      <c r="F35" s="76">
        <v>331589</v>
      </c>
      <c r="G35" s="76">
        <v>1715778</v>
      </c>
      <c r="H35" s="116">
        <f t="shared" si="6"/>
        <v>-0.80674131501860968</v>
      </c>
      <c r="I35" s="4"/>
      <c r="J35" s="4"/>
    </row>
    <row r="36" spans="1:10">
      <c r="A36" s="46" t="s">
        <v>56</v>
      </c>
      <c r="B36" s="22" t="s">
        <v>57</v>
      </c>
      <c r="C36" s="23">
        <v>12666</v>
      </c>
      <c r="D36" s="23">
        <v>14974</v>
      </c>
      <c r="E36" s="114">
        <f t="shared" si="4"/>
        <v>-0.15413383197542407</v>
      </c>
      <c r="F36" s="76">
        <v>30697</v>
      </c>
      <c r="G36" s="76">
        <v>60326</v>
      </c>
      <c r="H36" s="116">
        <f t="shared" si="6"/>
        <v>-0.49114809534860593</v>
      </c>
      <c r="I36" s="4"/>
      <c r="J36" s="4"/>
    </row>
    <row r="37" spans="1:10">
      <c r="A37" s="46" t="s">
        <v>58</v>
      </c>
      <c r="B37" s="22" t="s">
        <v>59</v>
      </c>
      <c r="C37" s="23">
        <v>57612</v>
      </c>
      <c r="D37" s="23">
        <v>81708</v>
      </c>
      <c r="E37" s="116">
        <f t="shared" si="4"/>
        <v>-0.29490380378910264</v>
      </c>
      <c r="F37" s="76">
        <v>1252337</v>
      </c>
      <c r="G37" s="76">
        <v>1883635</v>
      </c>
      <c r="H37" s="116">
        <f t="shared" si="6"/>
        <v>-0.33514879475057535</v>
      </c>
      <c r="I37" s="4"/>
      <c r="J37" s="4"/>
    </row>
    <row r="38" spans="1:10">
      <c r="A38" s="46" t="s">
        <v>60</v>
      </c>
      <c r="B38" s="22" t="s">
        <v>61</v>
      </c>
      <c r="C38" s="23">
        <v>113573</v>
      </c>
      <c r="D38" s="23">
        <v>170618</v>
      </c>
      <c r="E38" s="114">
        <f t="shared" si="4"/>
        <v>-0.33434338698144395</v>
      </c>
      <c r="F38" s="76">
        <v>5039964</v>
      </c>
      <c r="G38" s="76">
        <v>5021740</v>
      </c>
      <c r="H38" s="116">
        <f t="shared" si="6"/>
        <v>3.6290210166197373E-3</v>
      </c>
      <c r="I38" s="4"/>
      <c r="J38" s="4"/>
    </row>
    <row r="39" spans="1:10">
      <c r="A39" s="46" t="s">
        <v>62</v>
      </c>
      <c r="B39" s="22" t="s">
        <v>63</v>
      </c>
      <c r="C39" s="23">
        <v>137126</v>
      </c>
      <c r="D39" s="23">
        <v>192877</v>
      </c>
      <c r="E39" s="116">
        <f t="shared" si="4"/>
        <v>-0.28904949786651596</v>
      </c>
      <c r="F39" s="76">
        <v>6621822</v>
      </c>
      <c r="G39" s="76">
        <v>7327134</v>
      </c>
      <c r="H39" s="116">
        <f t="shared" si="6"/>
        <v>-9.6260284034658028E-2</v>
      </c>
      <c r="I39" s="4"/>
      <c r="J39" s="4"/>
    </row>
    <row r="40" spans="1:10">
      <c r="A40" s="46" t="s">
        <v>64</v>
      </c>
      <c r="B40" s="22" t="s">
        <v>65</v>
      </c>
      <c r="C40" s="23">
        <v>279784</v>
      </c>
      <c r="D40" s="23">
        <v>382261</v>
      </c>
      <c r="E40" s="114">
        <f t="shared" si="4"/>
        <v>-0.26808123245635834</v>
      </c>
      <c r="F40" s="76">
        <v>1542199</v>
      </c>
      <c r="G40" s="76">
        <v>2443790</v>
      </c>
      <c r="H40" s="116">
        <f t="shared" si="6"/>
        <v>-0.36893145483040685</v>
      </c>
      <c r="I40" s="4"/>
      <c r="J40" s="4"/>
    </row>
    <row r="41" spans="1:10">
      <c r="A41" s="46" t="s">
        <v>66</v>
      </c>
      <c r="B41" s="22" t="s">
        <v>67</v>
      </c>
      <c r="C41" s="23">
        <v>89579</v>
      </c>
      <c r="D41" s="23">
        <v>111746</v>
      </c>
      <c r="E41" s="114">
        <f t="shared" si="4"/>
        <v>-0.19836951658224902</v>
      </c>
      <c r="F41" s="76">
        <v>441576</v>
      </c>
      <c r="G41" s="76">
        <v>662457</v>
      </c>
      <c r="H41" s="116">
        <f t="shared" si="6"/>
        <v>-0.33342692431357807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3906937</v>
      </c>
      <c r="D42" s="120">
        <f>SUM(D20:D41)</f>
        <v>6116202</v>
      </c>
      <c r="E42" s="111">
        <f t="shared" ref="E42" si="7">(C42-D42)/D42</f>
        <v>-0.36121517896236915</v>
      </c>
      <c r="F42" s="173">
        <f>SUM(F20:F41)</f>
        <v>163298544</v>
      </c>
      <c r="G42" s="173">
        <f>SUM(G20:G41)</f>
        <v>221522179</v>
      </c>
      <c r="H42" s="118">
        <f t="shared" ref="H42" si="8">(F42-G42)/G42</f>
        <v>-0.26283433678214224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H5:H14">
    <cfRule type="cellIs" dxfId="117" priority="1" operator="greaterThanOrEqual">
      <formula>0</formula>
    </cfRule>
    <cfRule type="cellIs" dxfId="116" priority="2" operator="lessThan">
      <formula>0</formula>
    </cfRule>
    <cfRule type="cellIs" dxfId="115" priority="5" operator="lessThanOrEqual">
      <formula>0</formula>
    </cfRule>
    <cfRule type="cellIs" dxfId="114" priority="6" operator="lessThan">
      <formula>0</formula>
    </cfRule>
  </conditionalFormatting>
  <conditionalFormatting sqref="H20:H42">
    <cfRule type="cellIs" dxfId="113" priority="7" operator="greaterThanOrEqual">
      <formula>0</formula>
    </cfRule>
    <cfRule type="cellIs" dxfId="112" priority="8" operator="lessThan">
      <formula>0</formula>
    </cfRule>
  </conditionalFormatting>
  <conditionalFormatting sqref="K5:K14">
    <cfRule type="cellIs" dxfId="111" priority="3" operator="greaterThanOrEqual">
      <formula>0</formula>
    </cfRule>
    <cfRule type="cellIs" dxfId="110" priority="4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C0F2-0825-43F4-9797-BF3DAE9A36C4}">
  <sheetPr>
    <tabColor rgb="FFA86ED4"/>
    <pageSetUpPr fitToPage="1"/>
  </sheetPr>
  <dimension ref="A1:J89"/>
  <sheetViews>
    <sheetView topLeftCell="A2" zoomScale="70" zoomScaleNormal="70" workbookViewId="0">
      <selection activeCell="A2" sqref="A2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5.75" style="4" customWidth="1"/>
    <col min="7" max="8" width="15.625" style="4" customWidth="1"/>
    <col min="9" max="10" width="13.37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135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130" t="s">
        <v>137</v>
      </c>
      <c r="D3" s="8" t="s">
        <v>138</v>
      </c>
      <c r="E3" s="9" t="s">
        <v>2</v>
      </c>
      <c r="F3" s="10" t="s">
        <v>139</v>
      </c>
      <c r="G3" s="131" t="s">
        <v>140</v>
      </c>
      <c r="H3" s="9" t="s">
        <v>3</v>
      </c>
      <c r="I3" s="135" t="s">
        <v>4</v>
      </c>
      <c r="J3" s="138" t="s">
        <v>121</v>
      </c>
    </row>
    <row r="4" spans="1:10">
      <c r="A4" s="13"/>
      <c r="B4" s="14"/>
      <c r="C4" s="15" t="s">
        <v>6</v>
      </c>
      <c r="D4" s="15" t="s">
        <v>114</v>
      </c>
      <c r="E4" s="18" t="s">
        <v>115</v>
      </c>
      <c r="F4" s="17" t="s">
        <v>7</v>
      </c>
      <c r="G4" s="17" t="s">
        <v>7</v>
      </c>
      <c r="H4" s="18" t="s">
        <v>7</v>
      </c>
      <c r="I4" s="136" t="s">
        <v>7</v>
      </c>
      <c r="J4" s="137" t="s">
        <v>7</v>
      </c>
    </row>
    <row r="5" spans="1:10" ht="16.5">
      <c r="A5" s="21" t="s">
        <v>8</v>
      </c>
      <c r="B5" s="22" t="s">
        <v>9</v>
      </c>
      <c r="C5" s="23">
        <v>372</v>
      </c>
      <c r="D5" s="23">
        <v>3124</v>
      </c>
      <c r="E5" s="107">
        <v>-2752</v>
      </c>
      <c r="F5" s="23">
        <v>389564</v>
      </c>
      <c r="G5" s="23">
        <v>208815</v>
      </c>
      <c r="H5" s="24">
        <v>180749</v>
      </c>
      <c r="I5" s="110">
        <v>1047.2150537634409</v>
      </c>
      <c r="J5" s="110">
        <v>66.842189500640202</v>
      </c>
    </row>
    <row r="6" spans="1:10" ht="16.5">
      <c r="A6" s="26" t="s">
        <v>10</v>
      </c>
      <c r="B6" s="27" t="s">
        <v>11</v>
      </c>
      <c r="C6" s="23">
        <v>308</v>
      </c>
      <c r="D6" s="23">
        <v>1255</v>
      </c>
      <c r="E6" s="108">
        <v>-947</v>
      </c>
      <c r="F6" s="23">
        <v>160374</v>
      </c>
      <c r="G6" s="23">
        <v>82151</v>
      </c>
      <c r="H6" s="24">
        <v>78223</v>
      </c>
      <c r="I6" s="110">
        <v>520.69480519480521</v>
      </c>
      <c r="J6" s="110">
        <v>65.4589641434263</v>
      </c>
    </row>
    <row r="7" spans="1:10" ht="16.5">
      <c r="A7" s="21" t="s">
        <v>12</v>
      </c>
      <c r="B7" s="28" t="s">
        <v>13</v>
      </c>
      <c r="C7" s="23">
        <v>0</v>
      </c>
      <c r="D7" s="23">
        <v>1250</v>
      </c>
      <c r="E7" s="24">
        <v>-1250</v>
      </c>
      <c r="F7" s="23">
        <v>0</v>
      </c>
      <c r="G7" s="23">
        <v>75608</v>
      </c>
      <c r="H7" s="24">
        <v>-75608</v>
      </c>
      <c r="I7" s="110">
        <v>0</v>
      </c>
      <c r="J7" s="110">
        <v>60.486400000000003</v>
      </c>
    </row>
    <row r="8" spans="1:10" ht="16.5">
      <c r="A8" s="21" t="s">
        <v>14</v>
      </c>
      <c r="B8" s="28" t="s">
        <v>15</v>
      </c>
      <c r="C8" s="23">
        <v>0</v>
      </c>
      <c r="D8" s="23">
        <v>3177</v>
      </c>
      <c r="E8" s="108">
        <v>-3177</v>
      </c>
      <c r="F8" s="23">
        <v>0</v>
      </c>
      <c r="G8" s="23">
        <v>334112</v>
      </c>
      <c r="H8" s="109">
        <v>-334112</v>
      </c>
      <c r="I8" s="110">
        <v>0</v>
      </c>
      <c r="J8" s="110">
        <v>105.16587976078061</v>
      </c>
    </row>
    <row r="9" spans="1:10" ht="16.5">
      <c r="A9" s="21" t="s">
        <v>16</v>
      </c>
      <c r="B9" s="28" t="s">
        <v>17</v>
      </c>
      <c r="C9" s="23">
        <v>331</v>
      </c>
      <c r="D9" s="23">
        <v>1168</v>
      </c>
      <c r="E9" s="24">
        <v>-837</v>
      </c>
      <c r="F9" s="23">
        <v>419066</v>
      </c>
      <c r="G9" s="23">
        <v>103582</v>
      </c>
      <c r="H9" s="24">
        <v>315484</v>
      </c>
      <c r="I9" s="110">
        <v>1266.060422960725</v>
      </c>
      <c r="J9" s="110">
        <v>88.683219178082197</v>
      </c>
    </row>
    <row r="10" spans="1:10" ht="16.5">
      <c r="A10" s="21" t="s">
        <v>18</v>
      </c>
      <c r="B10" s="28" t="s">
        <v>19</v>
      </c>
      <c r="C10" s="23">
        <v>7351</v>
      </c>
      <c r="D10" s="23">
        <v>1679</v>
      </c>
      <c r="E10" s="24">
        <v>5672</v>
      </c>
      <c r="F10" s="23">
        <v>11040871</v>
      </c>
      <c r="G10" s="23">
        <v>908287</v>
      </c>
      <c r="H10" s="24">
        <v>10132584</v>
      </c>
      <c r="I10" s="110">
        <v>1501.9549721126377</v>
      </c>
      <c r="J10" s="110">
        <v>540.96902918403816</v>
      </c>
    </row>
    <row r="11" spans="1:10" ht="17.25" thickBot="1">
      <c r="A11" s="48" t="s">
        <v>20</v>
      </c>
      <c r="B11" s="70" t="s">
        <v>21</v>
      </c>
      <c r="C11" s="99">
        <v>8362</v>
      </c>
      <c r="D11" s="99">
        <v>11653</v>
      </c>
      <c r="E11" s="98">
        <v>-3291</v>
      </c>
      <c r="F11" s="99">
        <v>12009875</v>
      </c>
      <c r="G11" s="99">
        <v>1712555</v>
      </c>
      <c r="H11" s="100">
        <v>10297320</v>
      </c>
      <c r="I11" s="101">
        <v>1436.2443195407798</v>
      </c>
      <c r="J11" s="102">
        <v>146.9625847421265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22</v>
      </c>
      <c r="B13" s="22" t="s">
        <v>23</v>
      </c>
      <c r="C13" s="23">
        <v>10</v>
      </c>
      <c r="D13" s="23">
        <v>1</v>
      </c>
      <c r="E13" s="24">
        <v>9</v>
      </c>
      <c r="F13" s="23">
        <v>14081</v>
      </c>
      <c r="G13" s="23">
        <v>2087</v>
      </c>
      <c r="H13" s="24">
        <v>11994</v>
      </c>
      <c r="I13" s="25">
        <v>1408.1</v>
      </c>
      <c r="J13" s="25">
        <v>2087</v>
      </c>
    </row>
    <row r="14" spans="1:10" ht="17.25" thickBot="1">
      <c r="A14" s="30" t="s">
        <v>24</v>
      </c>
      <c r="B14" s="36" t="s">
        <v>25</v>
      </c>
      <c r="C14" s="99">
        <v>8372</v>
      </c>
      <c r="D14" s="99">
        <v>11654</v>
      </c>
      <c r="E14" s="98">
        <v>-3282</v>
      </c>
      <c r="F14" s="99">
        <v>12023956</v>
      </c>
      <c r="G14" s="99">
        <v>1714642</v>
      </c>
      <c r="H14" s="100">
        <v>10309314</v>
      </c>
      <c r="I14" s="101">
        <v>1436.2107023411372</v>
      </c>
      <c r="J14" s="103">
        <v>147.12905440192208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201" t="s">
        <v>136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30" t="s">
        <v>137</v>
      </c>
      <c r="D18" s="8" t="s">
        <v>138</v>
      </c>
      <c r="E18" s="9" t="s">
        <v>2</v>
      </c>
      <c r="F18" s="10" t="s">
        <v>139</v>
      </c>
      <c r="G18" s="131" t="s">
        <v>140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28</v>
      </c>
      <c r="B20" s="22" t="s">
        <v>29</v>
      </c>
      <c r="C20" s="23">
        <v>557</v>
      </c>
      <c r="D20" s="23">
        <v>2996</v>
      </c>
      <c r="E20" s="24">
        <f t="shared" ref="E20:E42" si="0">C20-D20</f>
        <v>-2439</v>
      </c>
      <c r="F20" s="23">
        <v>63177</v>
      </c>
      <c r="G20" s="23">
        <v>140150</v>
      </c>
      <c r="H20" s="84">
        <f t="shared" ref="H20:H42" si="1">F20-G20</f>
        <v>-76973</v>
      </c>
      <c r="I20" s="4"/>
      <c r="J20" s="4"/>
    </row>
    <row r="21" spans="1:10">
      <c r="A21" s="46" t="s">
        <v>30</v>
      </c>
      <c r="B21" s="22" t="s">
        <v>31</v>
      </c>
      <c r="C21" s="23">
        <v>0</v>
      </c>
      <c r="D21" s="23">
        <v>1847</v>
      </c>
      <c r="E21" s="24">
        <f t="shared" si="0"/>
        <v>-1847</v>
      </c>
      <c r="F21" s="23">
        <v>0</v>
      </c>
      <c r="G21" s="23">
        <v>106068</v>
      </c>
      <c r="H21" s="84">
        <f t="shared" si="1"/>
        <v>-106068</v>
      </c>
      <c r="I21" s="4"/>
      <c r="J21" s="4"/>
    </row>
    <row r="22" spans="1:10">
      <c r="A22" s="46" t="s">
        <v>32</v>
      </c>
      <c r="B22" s="22" t="s">
        <v>33</v>
      </c>
      <c r="C22" s="23">
        <v>78053</v>
      </c>
      <c r="D22" s="23">
        <v>313235</v>
      </c>
      <c r="E22" s="24">
        <f t="shared" si="0"/>
        <v>-235182</v>
      </c>
      <c r="F22" s="23">
        <v>4996541</v>
      </c>
      <c r="G22" s="23">
        <v>22036847</v>
      </c>
      <c r="H22" s="84">
        <f t="shared" si="1"/>
        <v>-17040306</v>
      </c>
      <c r="I22" s="4"/>
      <c r="J22" s="4"/>
    </row>
    <row r="23" spans="1:10">
      <c r="A23" s="46" t="s">
        <v>34</v>
      </c>
      <c r="B23" s="22" t="s">
        <v>35</v>
      </c>
      <c r="C23" s="23">
        <v>18715</v>
      </c>
      <c r="D23" s="23">
        <v>48941</v>
      </c>
      <c r="E23" s="24">
        <f t="shared" si="0"/>
        <v>-30226</v>
      </c>
      <c r="F23" s="23">
        <v>527132</v>
      </c>
      <c r="G23" s="23">
        <v>5171715</v>
      </c>
      <c r="H23" s="84">
        <f>F23-G23</f>
        <v>-4644583</v>
      </c>
      <c r="I23" s="4"/>
      <c r="J23" s="4"/>
    </row>
    <row r="24" spans="1:10">
      <c r="A24" s="46" t="s">
        <v>36</v>
      </c>
      <c r="B24" s="22" t="s">
        <v>37</v>
      </c>
      <c r="C24" s="23">
        <v>20971</v>
      </c>
      <c r="D24" s="23">
        <v>8671</v>
      </c>
      <c r="E24" s="24">
        <f t="shared" si="0"/>
        <v>12300</v>
      </c>
      <c r="F24" s="23">
        <v>426602</v>
      </c>
      <c r="G24" s="23">
        <v>346106</v>
      </c>
      <c r="H24" s="84">
        <f>F24-G24</f>
        <v>80496</v>
      </c>
      <c r="I24" s="4"/>
      <c r="J24" s="4"/>
    </row>
    <row r="25" spans="1:10">
      <c r="A25" s="46" t="s">
        <v>38</v>
      </c>
      <c r="B25" s="22" t="s">
        <v>39</v>
      </c>
      <c r="C25" s="23">
        <v>11042</v>
      </c>
      <c r="D25" s="23">
        <v>18053</v>
      </c>
      <c r="E25" s="24">
        <f t="shared" si="0"/>
        <v>-7011</v>
      </c>
      <c r="F25" s="23">
        <v>1467384</v>
      </c>
      <c r="G25" s="23">
        <v>247883</v>
      </c>
      <c r="H25" s="84">
        <f t="shared" si="1"/>
        <v>1219501</v>
      </c>
      <c r="I25" s="4"/>
      <c r="J25" s="4"/>
    </row>
    <row r="26" spans="1:10">
      <c r="A26" s="46" t="s">
        <v>40</v>
      </c>
      <c r="B26" s="22" t="s">
        <v>41</v>
      </c>
      <c r="C26" s="23">
        <v>2090</v>
      </c>
      <c r="D26" s="23">
        <v>47651</v>
      </c>
      <c r="E26" s="24">
        <f t="shared" si="0"/>
        <v>-45561</v>
      </c>
      <c r="F26" s="23">
        <v>759751</v>
      </c>
      <c r="G26" s="23">
        <v>1319842</v>
      </c>
      <c r="H26" s="84">
        <f t="shared" si="1"/>
        <v>-560091</v>
      </c>
      <c r="I26" s="4"/>
      <c r="J26" s="4"/>
    </row>
    <row r="27" spans="1:10">
      <c r="A27" s="46">
        <v>87149320103</v>
      </c>
      <c r="B27" s="22" t="s">
        <v>99</v>
      </c>
      <c r="C27" s="23">
        <v>79</v>
      </c>
      <c r="D27" s="23">
        <v>792</v>
      </c>
      <c r="E27" s="24">
        <f t="shared" si="0"/>
        <v>-713</v>
      </c>
      <c r="F27" s="23">
        <v>2804</v>
      </c>
      <c r="G27" s="23">
        <v>14485</v>
      </c>
      <c r="H27" s="84">
        <f t="shared" si="1"/>
        <v>-11681</v>
      </c>
      <c r="I27" s="4"/>
      <c r="J27" s="4"/>
    </row>
    <row r="28" spans="1:10">
      <c r="A28" s="46" t="s">
        <v>42</v>
      </c>
      <c r="B28" s="22" t="s">
        <v>43</v>
      </c>
      <c r="C28" s="23">
        <v>55</v>
      </c>
      <c r="D28" s="23">
        <v>2721</v>
      </c>
      <c r="E28" s="24">
        <f t="shared" si="0"/>
        <v>-2666</v>
      </c>
      <c r="F28" s="23">
        <v>11402</v>
      </c>
      <c r="G28" s="23">
        <v>28928</v>
      </c>
      <c r="H28" s="84">
        <f t="shared" si="1"/>
        <v>-17526</v>
      </c>
      <c r="I28" s="4"/>
      <c r="J28" s="4"/>
    </row>
    <row r="29" spans="1:10">
      <c r="A29" s="46" t="s">
        <v>44</v>
      </c>
      <c r="B29" s="22" t="s">
        <v>45</v>
      </c>
      <c r="C29" s="23">
        <v>64978</v>
      </c>
      <c r="D29" s="23">
        <v>51368</v>
      </c>
      <c r="E29" s="141">
        <f t="shared" si="0"/>
        <v>13610</v>
      </c>
      <c r="F29" s="23">
        <v>2717821</v>
      </c>
      <c r="G29" s="23">
        <v>753624</v>
      </c>
      <c r="H29" s="84">
        <f t="shared" si="1"/>
        <v>1964197</v>
      </c>
      <c r="I29" s="4"/>
      <c r="J29" s="4"/>
    </row>
    <row r="30" spans="1:10">
      <c r="A30" s="46" t="s">
        <v>46</v>
      </c>
      <c r="B30" s="22" t="s">
        <v>47</v>
      </c>
      <c r="C30" s="23">
        <v>2353</v>
      </c>
      <c r="D30" s="23">
        <v>53922</v>
      </c>
      <c r="E30" s="24">
        <f t="shared" si="0"/>
        <v>-51569</v>
      </c>
      <c r="F30" s="23">
        <v>138879</v>
      </c>
      <c r="G30" s="23">
        <v>553747</v>
      </c>
      <c r="H30" s="84">
        <f t="shared" si="1"/>
        <v>-414868</v>
      </c>
      <c r="I30" s="4"/>
      <c r="J30" s="4"/>
    </row>
    <row r="31" spans="1:10">
      <c r="A31" s="46" t="s">
        <v>48</v>
      </c>
      <c r="B31" s="22" t="s">
        <v>49</v>
      </c>
      <c r="C31" s="23">
        <v>11619</v>
      </c>
      <c r="D31" s="23">
        <v>26634</v>
      </c>
      <c r="E31" s="24">
        <f t="shared" si="0"/>
        <v>-15015</v>
      </c>
      <c r="F31" s="23">
        <v>257508</v>
      </c>
      <c r="G31" s="23">
        <v>143041</v>
      </c>
      <c r="H31" s="84">
        <f t="shared" si="1"/>
        <v>114467</v>
      </c>
      <c r="I31" s="4"/>
      <c r="J31" s="4"/>
    </row>
    <row r="32" spans="1:10">
      <c r="A32" s="46" t="s">
        <v>50</v>
      </c>
      <c r="B32" s="22" t="s">
        <v>51</v>
      </c>
      <c r="C32" s="23">
        <v>13840</v>
      </c>
      <c r="D32" s="23">
        <v>39862</v>
      </c>
      <c r="E32" s="24">
        <f t="shared" si="0"/>
        <v>-26022</v>
      </c>
      <c r="F32" s="23">
        <v>776763</v>
      </c>
      <c r="G32" s="23">
        <v>516518</v>
      </c>
      <c r="H32" s="84">
        <f t="shared" si="1"/>
        <v>260245</v>
      </c>
      <c r="I32" s="4"/>
      <c r="J32" s="4"/>
    </row>
    <row r="33" spans="1:10">
      <c r="A33" s="46" t="s">
        <v>52</v>
      </c>
      <c r="B33" s="22" t="s">
        <v>53</v>
      </c>
      <c r="C33" s="23">
        <v>3137</v>
      </c>
      <c r="D33" s="23">
        <v>51725</v>
      </c>
      <c r="E33" s="24">
        <f t="shared" si="0"/>
        <v>-48588</v>
      </c>
      <c r="F33" s="23">
        <v>119345</v>
      </c>
      <c r="G33" s="23">
        <v>246904</v>
      </c>
      <c r="H33" s="84">
        <f t="shared" si="1"/>
        <v>-127559</v>
      </c>
      <c r="I33" s="4"/>
      <c r="J33" s="4"/>
    </row>
    <row r="34" spans="1:10">
      <c r="A34" s="46" t="s">
        <v>54</v>
      </c>
      <c r="B34" s="22" t="s">
        <v>55</v>
      </c>
      <c r="C34" s="23">
        <v>17121</v>
      </c>
      <c r="D34" s="23">
        <v>18087</v>
      </c>
      <c r="E34" s="24">
        <f t="shared" si="0"/>
        <v>-966</v>
      </c>
      <c r="F34" s="23">
        <v>1164113</v>
      </c>
      <c r="G34" s="23">
        <v>592181</v>
      </c>
      <c r="H34" s="84">
        <f t="shared" si="1"/>
        <v>571932</v>
      </c>
      <c r="I34" s="4"/>
      <c r="J34" s="4"/>
    </row>
    <row r="35" spans="1:10">
      <c r="A35" s="46">
        <v>87149320906</v>
      </c>
      <c r="B35" s="22" t="s">
        <v>98</v>
      </c>
      <c r="C35" s="23">
        <v>18497</v>
      </c>
      <c r="D35" s="23">
        <v>12853</v>
      </c>
      <c r="E35" s="24">
        <f t="shared" si="0"/>
        <v>5644</v>
      </c>
      <c r="F35" s="23">
        <v>571186</v>
      </c>
      <c r="G35" s="23">
        <v>87882</v>
      </c>
      <c r="H35" s="84">
        <f t="shared" si="1"/>
        <v>483304</v>
      </c>
      <c r="I35" s="4"/>
      <c r="J35" s="4"/>
    </row>
    <row r="36" spans="1:10">
      <c r="A36" s="46" t="s">
        <v>56</v>
      </c>
      <c r="B36" s="22" t="s">
        <v>57</v>
      </c>
      <c r="C36" s="23">
        <v>140</v>
      </c>
      <c r="D36" s="23">
        <v>5375</v>
      </c>
      <c r="E36" s="24">
        <f t="shared" si="0"/>
        <v>-5235</v>
      </c>
      <c r="F36" s="23">
        <v>17445</v>
      </c>
      <c r="G36" s="23">
        <v>13892</v>
      </c>
      <c r="H36" s="84">
        <f t="shared" si="1"/>
        <v>3553</v>
      </c>
      <c r="I36" s="4"/>
      <c r="J36" s="4"/>
    </row>
    <row r="37" spans="1:10">
      <c r="A37" s="46" t="s">
        <v>58</v>
      </c>
      <c r="B37" s="22" t="s">
        <v>59</v>
      </c>
      <c r="C37" s="23">
        <v>3296</v>
      </c>
      <c r="D37" s="23">
        <v>9743</v>
      </c>
      <c r="E37" s="24">
        <f>C37-D37</f>
        <v>-6447</v>
      </c>
      <c r="F37" s="23">
        <v>135547</v>
      </c>
      <c r="G37" s="23">
        <v>243532</v>
      </c>
      <c r="H37" s="84">
        <f t="shared" si="1"/>
        <v>-107985</v>
      </c>
      <c r="I37" s="4"/>
      <c r="J37" s="4"/>
    </row>
    <row r="38" spans="1:10">
      <c r="A38" s="46" t="s">
        <v>60</v>
      </c>
      <c r="B38" s="22" t="s">
        <v>61</v>
      </c>
      <c r="C38" s="23">
        <v>2457</v>
      </c>
      <c r="D38" s="23">
        <v>30968</v>
      </c>
      <c r="E38" s="24">
        <f t="shared" si="0"/>
        <v>-28511</v>
      </c>
      <c r="F38" s="23">
        <v>81868</v>
      </c>
      <c r="G38" s="23">
        <v>1062866</v>
      </c>
      <c r="H38" s="84">
        <f t="shared" si="1"/>
        <v>-980998</v>
      </c>
      <c r="I38" s="4"/>
      <c r="J38" s="4"/>
    </row>
    <row r="39" spans="1:10">
      <c r="A39" s="46" t="s">
        <v>62</v>
      </c>
      <c r="B39" s="22" t="s">
        <v>63</v>
      </c>
      <c r="C39" s="23">
        <v>15372</v>
      </c>
      <c r="D39" s="23">
        <v>27156</v>
      </c>
      <c r="E39" s="24">
        <f t="shared" si="0"/>
        <v>-11784</v>
      </c>
      <c r="F39" s="23">
        <v>555141</v>
      </c>
      <c r="G39" s="23">
        <v>1477468</v>
      </c>
      <c r="H39" s="84">
        <f t="shared" si="1"/>
        <v>-922327</v>
      </c>
      <c r="I39" s="4"/>
      <c r="J39" s="4"/>
    </row>
    <row r="40" spans="1:10">
      <c r="A40" s="46" t="s">
        <v>64</v>
      </c>
      <c r="B40" s="22" t="s">
        <v>65</v>
      </c>
      <c r="C40" s="23">
        <v>51354</v>
      </c>
      <c r="D40" s="23">
        <v>78401</v>
      </c>
      <c r="E40" s="24">
        <f t="shared" si="0"/>
        <v>-27047</v>
      </c>
      <c r="F40" s="23">
        <v>1034955</v>
      </c>
      <c r="G40" s="23">
        <v>424538</v>
      </c>
      <c r="H40" s="84">
        <f t="shared" si="1"/>
        <v>610417</v>
      </c>
      <c r="I40" s="4"/>
      <c r="J40" s="4"/>
    </row>
    <row r="41" spans="1:10">
      <c r="A41" s="46" t="s">
        <v>66</v>
      </c>
      <c r="B41" s="22" t="s">
        <v>67</v>
      </c>
      <c r="C41" s="23">
        <v>6299</v>
      </c>
      <c r="D41" s="23">
        <v>16416</v>
      </c>
      <c r="E41" s="24">
        <f t="shared" si="0"/>
        <v>-10117</v>
      </c>
      <c r="F41" s="23">
        <v>20841</v>
      </c>
      <c r="G41" s="23">
        <v>90565</v>
      </c>
      <c r="H41" s="84">
        <f t="shared" si="1"/>
        <v>-69724</v>
      </c>
      <c r="I41" s="4"/>
      <c r="J41" s="4"/>
    </row>
    <row r="42" spans="1:10" ht="18.75" customHeight="1" thickBot="1">
      <c r="A42" s="48" t="s">
        <v>24</v>
      </c>
      <c r="B42" s="49"/>
      <c r="C42" s="104">
        <v>342181</v>
      </c>
      <c r="D42" s="104">
        <v>867417</v>
      </c>
      <c r="E42" s="51">
        <f t="shared" si="0"/>
        <v>-525236</v>
      </c>
      <c r="F42" s="104">
        <v>15849289</v>
      </c>
      <c r="G42" s="104">
        <v>35618782</v>
      </c>
      <c r="H42" s="106">
        <f t="shared" si="1"/>
        <v>-19769493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BA0F-61F9-45B1-9CC8-3FD7446C5F49}">
  <sheetPr>
    <tabColor rgb="FFA86ED4"/>
    <pageSetUpPr fitToPage="1"/>
  </sheetPr>
  <dimension ref="A1:K46"/>
  <sheetViews>
    <sheetView zoomScaleNormal="100" workbookViewId="0">
      <selection activeCell="A3" sqref="A3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10" width="15" style="3" bestFit="1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141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7" t="s">
        <v>143</v>
      </c>
      <c r="D3" s="7" t="s">
        <v>144</v>
      </c>
      <c r="E3" s="9" t="s">
        <v>69</v>
      </c>
      <c r="F3" s="74" t="s">
        <v>145</v>
      </c>
      <c r="G3" s="74" t="s">
        <v>146</v>
      </c>
      <c r="H3" s="9" t="s">
        <v>69</v>
      </c>
      <c r="I3" s="132" t="s">
        <v>129</v>
      </c>
      <c r="J3" s="132" t="s">
        <v>130</v>
      </c>
      <c r="K3" s="139" t="s">
        <v>70</v>
      </c>
    </row>
    <row r="4" spans="1:11">
      <c r="A4" s="13"/>
      <c r="B4" s="14"/>
      <c r="C4" s="15" t="s">
        <v>71</v>
      </c>
      <c r="D4" s="15" t="s">
        <v>71</v>
      </c>
      <c r="E4" s="16" t="s">
        <v>72</v>
      </c>
      <c r="F4" s="75" t="s">
        <v>73</v>
      </c>
      <c r="G4" s="75" t="s">
        <v>73</v>
      </c>
      <c r="H4" s="16" t="s">
        <v>74</v>
      </c>
      <c r="I4" s="133" t="s">
        <v>7</v>
      </c>
      <c r="J4" s="134" t="s">
        <v>7</v>
      </c>
      <c r="K4" s="140" t="s">
        <v>75</v>
      </c>
    </row>
    <row r="5" spans="1:11" ht="16.5">
      <c r="A5" s="21" t="s">
        <v>8</v>
      </c>
      <c r="B5" s="22" t="s">
        <v>9</v>
      </c>
      <c r="C5" s="23">
        <v>1620</v>
      </c>
      <c r="D5" s="23">
        <v>16580</v>
      </c>
      <c r="E5" s="114">
        <v>-0.90229191797346198</v>
      </c>
      <c r="F5" s="76">
        <v>1321786</v>
      </c>
      <c r="G5" s="76">
        <v>3656744</v>
      </c>
      <c r="H5" s="114">
        <v>-0.63853471831771658</v>
      </c>
      <c r="I5" s="25">
        <v>815.91728395061727</v>
      </c>
      <c r="J5" s="25">
        <v>220.55150784077202</v>
      </c>
      <c r="K5" s="116">
        <v>2.6994409693162096</v>
      </c>
    </row>
    <row r="6" spans="1:11" ht="16.5">
      <c r="A6" s="26" t="s">
        <v>10</v>
      </c>
      <c r="B6" s="27" t="s">
        <v>11</v>
      </c>
      <c r="C6" s="23">
        <v>308</v>
      </c>
      <c r="D6" s="23">
        <v>578</v>
      </c>
      <c r="E6" s="114">
        <v>-0.4671280276816609</v>
      </c>
      <c r="F6" s="76">
        <v>160374</v>
      </c>
      <c r="G6" s="76">
        <v>597090</v>
      </c>
      <c r="H6" s="114">
        <v>-0.73140732552881471</v>
      </c>
      <c r="I6" s="25">
        <v>520.69480519480521</v>
      </c>
      <c r="J6" s="25">
        <v>1033.0276816608996</v>
      </c>
      <c r="K6" s="116">
        <v>-0.49595270829758087</v>
      </c>
    </row>
    <row r="7" spans="1:11" ht="16.5">
      <c r="A7" s="21" t="s">
        <v>12</v>
      </c>
      <c r="B7" s="28" t="s">
        <v>13</v>
      </c>
      <c r="C7" s="23">
        <v>2382</v>
      </c>
      <c r="D7" s="23">
        <v>0</v>
      </c>
      <c r="E7" s="115">
        <v>0</v>
      </c>
      <c r="F7" s="76">
        <v>294152</v>
      </c>
      <c r="G7" s="76">
        <v>0</v>
      </c>
      <c r="H7" s="114">
        <v>0</v>
      </c>
      <c r="I7" s="25">
        <v>123.48950461796809</v>
      </c>
      <c r="J7" s="25">
        <v>0</v>
      </c>
      <c r="K7" s="116">
        <v>0</v>
      </c>
    </row>
    <row r="8" spans="1:11" ht="16.5">
      <c r="A8" s="21" t="s">
        <v>14</v>
      </c>
      <c r="B8" s="28" t="s">
        <v>15</v>
      </c>
      <c r="C8" s="23">
        <v>22</v>
      </c>
      <c r="D8" s="23">
        <v>307</v>
      </c>
      <c r="E8" s="114">
        <v>-0.92833876221498368</v>
      </c>
      <c r="F8" s="76">
        <v>33766</v>
      </c>
      <c r="G8" s="76">
        <v>176367</v>
      </c>
      <c r="H8" s="114">
        <v>-0.80854695039321411</v>
      </c>
      <c r="I8" s="25">
        <v>1534.8181818181818</v>
      </c>
      <c r="J8" s="25">
        <v>574.48534201954396</v>
      </c>
      <c r="K8" s="116">
        <v>1.6716402831492387</v>
      </c>
    </row>
    <row r="9" spans="1:11" ht="16.5">
      <c r="A9" s="21" t="s">
        <v>16</v>
      </c>
      <c r="B9" s="28" t="s">
        <v>17</v>
      </c>
      <c r="C9" s="23">
        <v>4489</v>
      </c>
      <c r="D9" s="23">
        <v>14849</v>
      </c>
      <c r="E9" s="115">
        <v>-0.69769008014007672</v>
      </c>
      <c r="F9" s="76">
        <v>2732804</v>
      </c>
      <c r="G9" s="76">
        <v>6674972</v>
      </c>
      <c r="H9" s="114">
        <v>-0.59058944367107458</v>
      </c>
      <c r="I9" s="25">
        <v>608.77790153709066</v>
      </c>
      <c r="J9" s="25">
        <v>449.52333490470738</v>
      </c>
      <c r="K9" s="116">
        <v>0.35427430406064014</v>
      </c>
    </row>
    <row r="10" spans="1:11" ht="16.5">
      <c r="A10" s="21" t="s">
        <v>18</v>
      </c>
      <c r="B10" s="28" t="s">
        <v>19</v>
      </c>
      <c r="C10" s="23">
        <v>27707</v>
      </c>
      <c r="D10" s="23">
        <v>18408</v>
      </c>
      <c r="E10" s="115">
        <v>0.50516079965232508</v>
      </c>
      <c r="F10" s="76">
        <v>42452949</v>
      </c>
      <c r="G10" s="76">
        <v>26305163</v>
      </c>
      <c r="H10" s="114">
        <v>0.61386374986537817</v>
      </c>
      <c r="I10" s="25">
        <v>1532.210235680514</v>
      </c>
      <c r="J10" s="25">
        <v>1429.0071164710996</v>
      </c>
      <c r="K10" s="116">
        <v>7.2220157632435097E-2</v>
      </c>
    </row>
    <row r="11" spans="1:11" ht="17.25" thickBot="1">
      <c r="A11" s="30" t="s">
        <v>20</v>
      </c>
      <c r="B11" s="70" t="s">
        <v>21</v>
      </c>
      <c r="C11" s="99">
        <v>36528</v>
      </c>
      <c r="D11" s="99">
        <v>50722</v>
      </c>
      <c r="E11" s="111">
        <v>-0.27983912306297071</v>
      </c>
      <c r="F11" s="112">
        <v>46995831</v>
      </c>
      <c r="G11" s="112">
        <v>37410336</v>
      </c>
      <c r="H11" s="111">
        <v>0.2562258462474114</v>
      </c>
      <c r="I11" s="113">
        <v>1286.5700558475689</v>
      </c>
      <c r="J11" s="113">
        <v>737.55640550451483</v>
      </c>
      <c r="K11" s="111">
        <v>0.74436835779022115</v>
      </c>
    </row>
    <row r="12" spans="1:11" ht="11.25" customHeight="1" thickTop="1">
      <c r="A12" s="33"/>
      <c r="B12" s="34"/>
      <c r="E12" s="68"/>
      <c r="F12" s="78"/>
      <c r="G12" s="78"/>
      <c r="H12" s="68"/>
      <c r="I12" s="60"/>
      <c r="J12" s="69"/>
      <c r="K12" s="61"/>
    </row>
    <row r="13" spans="1:11" ht="16.5">
      <c r="A13" s="21" t="s">
        <v>22</v>
      </c>
      <c r="B13" s="22" t="s">
        <v>23</v>
      </c>
      <c r="C13" s="23">
        <v>11</v>
      </c>
      <c r="D13" s="23">
        <v>6</v>
      </c>
      <c r="E13" s="114">
        <v>0.83333333333333337</v>
      </c>
      <c r="F13" s="76">
        <v>14366</v>
      </c>
      <c r="G13" s="76">
        <v>10252</v>
      </c>
      <c r="H13" s="114">
        <v>0.40128755364806867</v>
      </c>
      <c r="I13" s="25">
        <v>1306</v>
      </c>
      <c r="J13" s="25">
        <v>1708.6666666666667</v>
      </c>
      <c r="K13" s="116">
        <v>-0.23566133437378076</v>
      </c>
    </row>
    <row r="14" spans="1:11" ht="17.25" thickBot="1">
      <c r="A14" s="30" t="s">
        <v>24</v>
      </c>
      <c r="B14" s="36" t="s">
        <v>76</v>
      </c>
      <c r="C14" s="99">
        <v>36539</v>
      </c>
      <c r="D14" s="99">
        <v>50728</v>
      </c>
      <c r="E14" s="117">
        <v>-0.27970745939126318</v>
      </c>
      <c r="F14" s="112">
        <v>92229716</v>
      </c>
      <c r="G14" s="112">
        <v>70577090</v>
      </c>
      <c r="H14" s="118">
        <v>0.30679397521206953</v>
      </c>
      <c r="I14" s="113">
        <v>2524.144503133638</v>
      </c>
      <c r="J14" s="113">
        <v>1391.2846948430847</v>
      </c>
      <c r="K14" s="111">
        <v>0.81425448902700837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142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147</v>
      </c>
      <c r="D18" s="7" t="s">
        <v>144</v>
      </c>
      <c r="E18" s="9" t="s">
        <v>69</v>
      </c>
      <c r="F18" s="74" t="s">
        <v>145</v>
      </c>
      <c r="G18" s="74" t="s">
        <v>146</v>
      </c>
      <c r="H18" s="9" t="s">
        <v>69</v>
      </c>
      <c r="I18" s="44"/>
      <c r="J18" s="44"/>
    </row>
    <row r="19" spans="1:10">
      <c r="A19" s="13"/>
      <c r="B19" s="14"/>
      <c r="C19" s="15" t="s">
        <v>77</v>
      </c>
      <c r="D19" s="15" t="s">
        <v>77</v>
      </c>
      <c r="E19" s="16" t="s">
        <v>72</v>
      </c>
      <c r="F19" s="75" t="s">
        <v>73</v>
      </c>
      <c r="G19" s="75" t="s">
        <v>73</v>
      </c>
      <c r="H19" s="16" t="s">
        <v>78</v>
      </c>
      <c r="I19" s="45"/>
      <c r="J19" s="44"/>
    </row>
    <row r="20" spans="1:10">
      <c r="A20" s="46" t="s">
        <v>28</v>
      </c>
      <c r="B20" s="22" t="s">
        <v>29</v>
      </c>
      <c r="C20" s="23">
        <v>1199</v>
      </c>
      <c r="D20" s="23">
        <v>1392</v>
      </c>
      <c r="E20" s="116">
        <f t="shared" ref="E20:E41" si="0">IF(D20,(C20-D20)/D20,0)</f>
        <v>-0.13864942528735633</v>
      </c>
      <c r="F20" s="76">
        <v>121376</v>
      </c>
      <c r="G20" s="76">
        <v>173942</v>
      </c>
      <c r="H20" s="116">
        <f t="shared" ref="H20:H24" si="1">IF(G20,(F20-G20)/G20,0)</f>
        <v>-0.30220418300352991</v>
      </c>
      <c r="I20" s="4"/>
      <c r="J20" s="4"/>
    </row>
    <row r="21" spans="1:10">
      <c r="A21" s="46" t="s">
        <v>30</v>
      </c>
      <c r="B21" s="22" t="s">
        <v>31</v>
      </c>
      <c r="C21" s="23">
        <v>8</v>
      </c>
      <c r="D21" s="23">
        <v>911</v>
      </c>
      <c r="E21" s="114">
        <f t="shared" si="0"/>
        <v>-0.99121844127332603</v>
      </c>
      <c r="F21" s="76">
        <v>1703</v>
      </c>
      <c r="G21" s="76">
        <v>134659</v>
      </c>
      <c r="H21" s="116">
        <f t="shared" si="1"/>
        <v>-0.98735324040725092</v>
      </c>
      <c r="I21" s="4"/>
      <c r="J21" s="4"/>
    </row>
    <row r="22" spans="1:10">
      <c r="A22" s="46" t="s">
        <v>32</v>
      </c>
      <c r="B22" s="22" t="s">
        <v>33</v>
      </c>
      <c r="C22" s="23">
        <v>261297</v>
      </c>
      <c r="D22" s="23">
        <v>353109</v>
      </c>
      <c r="E22" s="114">
        <f t="shared" si="0"/>
        <v>-0.26001036507140857</v>
      </c>
      <c r="F22" s="76">
        <v>16847575</v>
      </c>
      <c r="G22" s="76">
        <v>16963363</v>
      </c>
      <c r="H22" s="116">
        <f t="shared" si="1"/>
        <v>-6.825769159098936E-3</v>
      </c>
      <c r="I22" s="4"/>
      <c r="J22" s="4"/>
    </row>
    <row r="23" spans="1:10">
      <c r="A23" s="46" t="s">
        <v>34</v>
      </c>
      <c r="B23" s="22" t="s">
        <v>35</v>
      </c>
      <c r="C23" s="23">
        <v>50345</v>
      </c>
      <c r="D23" s="23">
        <v>37921</v>
      </c>
      <c r="E23" s="116">
        <f t="shared" si="0"/>
        <v>0.32762849080984152</v>
      </c>
      <c r="F23" s="76">
        <v>1254452</v>
      </c>
      <c r="G23" s="76">
        <v>574344</v>
      </c>
      <c r="H23" s="116">
        <f t="shared" si="1"/>
        <v>1.1841474795592886</v>
      </c>
      <c r="I23" s="4"/>
      <c r="J23" s="4"/>
    </row>
    <row r="24" spans="1:10">
      <c r="A24" s="46" t="s">
        <v>36</v>
      </c>
      <c r="B24" s="22" t="s">
        <v>37</v>
      </c>
      <c r="C24" s="23">
        <v>60449</v>
      </c>
      <c r="D24" s="23">
        <v>21671</v>
      </c>
      <c r="E24" s="116">
        <f t="shared" si="0"/>
        <v>1.789395966960454</v>
      </c>
      <c r="F24" s="76">
        <v>1355157</v>
      </c>
      <c r="G24" s="76">
        <v>624740</v>
      </c>
      <c r="H24" s="116">
        <f t="shared" si="1"/>
        <v>1.1691535678842397</v>
      </c>
      <c r="I24" s="4"/>
      <c r="J24" s="4"/>
    </row>
    <row r="25" spans="1:10">
      <c r="A25" s="46" t="s">
        <v>38</v>
      </c>
      <c r="B25" s="22" t="s">
        <v>39</v>
      </c>
      <c r="C25" s="23">
        <v>26563</v>
      </c>
      <c r="D25" s="23">
        <v>11609</v>
      </c>
      <c r="E25" s="114">
        <f t="shared" si="0"/>
        <v>1.2881385132224998</v>
      </c>
      <c r="F25" s="76">
        <v>3068465</v>
      </c>
      <c r="G25" s="76">
        <v>1142191</v>
      </c>
      <c r="H25" s="116">
        <f>IF(G25,(F25-G25)/G25,0)</f>
        <v>1.6864727528057917</v>
      </c>
      <c r="I25" s="4"/>
      <c r="J25" s="4"/>
    </row>
    <row r="26" spans="1:10">
      <c r="A26" s="46" t="s">
        <v>40</v>
      </c>
      <c r="B26" s="22" t="s">
        <v>41</v>
      </c>
      <c r="C26" s="23">
        <v>8764</v>
      </c>
      <c r="D26" s="23">
        <v>17025</v>
      </c>
      <c r="E26" s="114">
        <f t="shared" si="0"/>
        <v>-0.48522760646108665</v>
      </c>
      <c r="F26" s="76">
        <v>2024334</v>
      </c>
      <c r="G26" s="76">
        <v>1277606</v>
      </c>
      <c r="H26" s="116">
        <f t="shared" ref="H26:H41" si="2">IF(G26,(F26-G26)/G26,0)</f>
        <v>0.58447439977583071</v>
      </c>
      <c r="I26" s="4"/>
      <c r="J26" s="4"/>
    </row>
    <row r="27" spans="1:10">
      <c r="A27" s="46">
        <v>87149320103</v>
      </c>
      <c r="B27" s="22" t="s">
        <v>99</v>
      </c>
      <c r="C27" s="23">
        <v>615</v>
      </c>
      <c r="D27" s="23">
        <v>2878</v>
      </c>
      <c r="E27" s="114">
        <f>IF(D27,(C27-D27)/D27,0)</f>
        <v>-0.78630993745656708</v>
      </c>
      <c r="F27" s="76">
        <v>12503</v>
      </c>
      <c r="G27" s="76">
        <v>127264</v>
      </c>
      <c r="H27" s="116">
        <f t="shared" si="2"/>
        <v>-0.90175540608498872</v>
      </c>
      <c r="I27" s="4"/>
      <c r="J27" s="4"/>
    </row>
    <row r="28" spans="1:10">
      <c r="A28" s="46" t="s">
        <v>42</v>
      </c>
      <c r="B28" s="22" t="s">
        <v>43</v>
      </c>
      <c r="C28" s="23">
        <v>55</v>
      </c>
      <c r="D28" s="23">
        <v>443</v>
      </c>
      <c r="E28" s="114">
        <f t="shared" si="0"/>
        <v>-0.87584650112866813</v>
      </c>
      <c r="F28" s="76">
        <v>11402</v>
      </c>
      <c r="G28" s="76">
        <v>9871</v>
      </c>
      <c r="H28" s="116">
        <f t="shared" si="2"/>
        <v>0.15510080032418194</v>
      </c>
      <c r="I28" s="4"/>
      <c r="J28" s="4"/>
    </row>
    <row r="29" spans="1:10">
      <c r="A29" s="46" t="s">
        <v>44</v>
      </c>
      <c r="B29" s="22" t="s">
        <v>45</v>
      </c>
      <c r="C29" s="23">
        <v>241097</v>
      </c>
      <c r="D29" s="23">
        <v>205581</v>
      </c>
      <c r="E29" s="116">
        <f t="shared" si="0"/>
        <v>0.17275915575855746</v>
      </c>
      <c r="F29" s="76">
        <v>8331394</v>
      </c>
      <c r="G29" s="76">
        <v>9588381</v>
      </c>
      <c r="H29" s="116">
        <f t="shared" si="2"/>
        <v>-0.13109481152240404</v>
      </c>
      <c r="I29" s="4"/>
      <c r="J29" s="4"/>
    </row>
    <row r="30" spans="1:10">
      <c r="A30" s="46" t="s">
        <v>46</v>
      </c>
      <c r="B30" s="22" t="s">
        <v>47</v>
      </c>
      <c r="C30" s="23">
        <v>12058</v>
      </c>
      <c r="D30" s="23">
        <v>9402</v>
      </c>
      <c r="E30" s="116">
        <f t="shared" si="0"/>
        <v>0.28249308657732397</v>
      </c>
      <c r="F30" s="76">
        <v>668632</v>
      </c>
      <c r="G30" s="76">
        <v>342612</v>
      </c>
      <c r="H30" s="116">
        <f t="shared" si="2"/>
        <v>0.95157204067574985</v>
      </c>
      <c r="I30" s="4"/>
      <c r="J30" s="4"/>
    </row>
    <row r="31" spans="1:10">
      <c r="A31" s="46" t="s">
        <v>48</v>
      </c>
      <c r="B31" s="22" t="s">
        <v>49</v>
      </c>
      <c r="C31" s="23">
        <v>39855</v>
      </c>
      <c r="D31" s="23">
        <v>25071</v>
      </c>
      <c r="E31" s="116">
        <f t="shared" si="0"/>
        <v>0.58968529376570544</v>
      </c>
      <c r="F31" s="76">
        <v>848523</v>
      </c>
      <c r="G31" s="76">
        <v>331769</v>
      </c>
      <c r="H31" s="116">
        <f t="shared" si="2"/>
        <v>1.5575716839126019</v>
      </c>
      <c r="I31" s="4"/>
      <c r="J31" s="4"/>
    </row>
    <row r="32" spans="1:10">
      <c r="A32" s="46" t="s">
        <v>50</v>
      </c>
      <c r="B32" s="22" t="s">
        <v>51</v>
      </c>
      <c r="C32" s="23">
        <v>50422</v>
      </c>
      <c r="D32" s="23">
        <v>80928</v>
      </c>
      <c r="E32" s="114">
        <f t="shared" si="0"/>
        <v>-0.37695235270858046</v>
      </c>
      <c r="F32" s="76">
        <v>2807951</v>
      </c>
      <c r="G32" s="76">
        <v>3624711</v>
      </c>
      <c r="H32" s="116">
        <f t="shared" si="2"/>
        <v>-0.22533106777340317</v>
      </c>
      <c r="I32" s="4"/>
      <c r="J32" s="4"/>
    </row>
    <row r="33" spans="1:10">
      <c r="A33" s="46" t="s">
        <v>52</v>
      </c>
      <c r="B33" s="22" t="s">
        <v>53</v>
      </c>
      <c r="C33" s="23">
        <v>8848</v>
      </c>
      <c r="D33" s="23">
        <v>29573</v>
      </c>
      <c r="E33" s="114">
        <f t="shared" si="0"/>
        <v>-0.70080816961417514</v>
      </c>
      <c r="F33" s="76">
        <v>258219</v>
      </c>
      <c r="G33" s="76">
        <v>813939</v>
      </c>
      <c r="H33" s="116">
        <f t="shared" si="2"/>
        <v>-0.68275386730455234</v>
      </c>
      <c r="I33" s="4"/>
      <c r="J33" s="4"/>
    </row>
    <row r="34" spans="1:10">
      <c r="A34" s="46" t="s">
        <v>54</v>
      </c>
      <c r="B34" s="22" t="s">
        <v>55</v>
      </c>
      <c r="C34" s="23">
        <v>42734</v>
      </c>
      <c r="D34" s="23">
        <v>58490</v>
      </c>
      <c r="E34" s="114">
        <f t="shared" si="0"/>
        <v>-0.26937938109078474</v>
      </c>
      <c r="F34" s="76">
        <v>3270364</v>
      </c>
      <c r="G34" s="76">
        <v>5566996</v>
      </c>
      <c r="H34" s="116">
        <f t="shared" si="2"/>
        <v>-0.4125442159469847</v>
      </c>
      <c r="I34" s="4"/>
      <c r="J34" s="4"/>
    </row>
    <row r="35" spans="1:10">
      <c r="A35" s="46">
        <v>87149320906</v>
      </c>
      <c r="B35" s="22" t="s">
        <v>98</v>
      </c>
      <c r="C35" s="23">
        <v>54643</v>
      </c>
      <c r="D35" s="23">
        <v>112815</v>
      </c>
      <c r="E35" s="114">
        <f t="shared" si="0"/>
        <v>-0.51564065062270092</v>
      </c>
      <c r="F35" s="76">
        <v>1596403</v>
      </c>
      <c r="G35" s="76">
        <v>3691829</v>
      </c>
      <c r="H35" s="116">
        <f t="shared" si="2"/>
        <v>-0.56758479333685286</v>
      </c>
      <c r="I35" s="4"/>
      <c r="J35" s="4"/>
    </row>
    <row r="36" spans="1:10">
      <c r="A36" s="46" t="s">
        <v>56</v>
      </c>
      <c r="B36" s="22" t="s">
        <v>57</v>
      </c>
      <c r="C36" s="23">
        <v>1173</v>
      </c>
      <c r="D36" s="23">
        <v>5429</v>
      </c>
      <c r="E36" s="114">
        <f t="shared" si="0"/>
        <v>-0.78393811014919879</v>
      </c>
      <c r="F36" s="76">
        <v>47508</v>
      </c>
      <c r="G36" s="76">
        <v>90789</v>
      </c>
      <c r="H36" s="116">
        <f t="shared" si="2"/>
        <v>-0.47672074810825099</v>
      </c>
      <c r="I36" s="4"/>
      <c r="J36" s="4"/>
    </row>
    <row r="37" spans="1:10">
      <c r="A37" s="46" t="s">
        <v>58</v>
      </c>
      <c r="B37" s="22" t="s">
        <v>59</v>
      </c>
      <c r="C37" s="23">
        <v>14370</v>
      </c>
      <c r="D37" s="23">
        <v>8709</v>
      </c>
      <c r="E37" s="116">
        <f t="shared" si="0"/>
        <v>0.65001722356183256</v>
      </c>
      <c r="F37" s="76">
        <v>709643</v>
      </c>
      <c r="G37" s="76">
        <v>373835</v>
      </c>
      <c r="H37" s="116">
        <f t="shared" si="2"/>
        <v>0.89827865234662352</v>
      </c>
      <c r="I37" s="4"/>
      <c r="J37" s="4"/>
    </row>
    <row r="38" spans="1:10">
      <c r="A38" s="46" t="s">
        <v>60</v>
      </c>
      <c r="B38" s="22" t="s">
        <v>61</v>
      </c>
      <c r="C38" s="23">
        <v>9594</v>
      </c>
      <c r="D38" s="23">
        <v>14858</v>
      </c>
      <c r="E38" s="114">
        <f t="shared" si="0"/>
        <v>-0.35428725265850047</v>
      </c>
      <c r="F38" s="76">
        <v>373955</v>
      </c>
      <c r="G38" s="76">
        <v>610885</v>
      </c>
      <c r="H38" s="116">
        <f t="shared" si="2"/>
        <v>-0.38784713980536434</v>
      </c>
      <c r="I38" s="4"/>
      <c r="J38" s="4"/>
    </row>
    <row r="39" spans="1:10">
      <c r="A39" s="46" t="s">
        <v>62</v>
      </c>
      <c r="B39" s="22" t="s">
        <v>63</v>
      </c>
      <c r="C39" s="23">
        <v>40672</v>
      </c>
      <c r="D39" s="23">
        <v>23358</v>
      </c>
      <c r="E39" s="116">
        <f t="shared" si="0"/>
        <v>0.7412449696035619</v>
      </c>
      <c r="F39" s="76">
        <v>1609171</v>
      </c>
      <c r="G39" s="76">
        <v>857949</v>
      </c>
      <c r="H39" s="116">
        <f t="shared" si="2"/>
        <v>0.87560216283252268</v>
      </c>
      <c r="I39" s="4"/>
      <c r="J39" s="4"/>
    </row>
    <row r="40" spans="1:10">
      <c r="A40" s="46" t="s">
        <v>64</v>
      </c>
      <c r="B40" s="22" t="s">
        <v>65</v>
      </c>
      <c r="C40" s="23">
        <v>167835</v>
      </c>
      <c r="D40" s="23">
        <v>145207</v>
      </c>
      <c r="E40" s="114">
        <f t="shared" si="0"/>
        <v>0.15583270778956937</v>
      </c>
      <c r="F40" s="76">
        <v>3200939</v>
      </c>
      <c r="G40" s="76">
        <v>2583375</v>
      </c>
      <c r="H40" s="116">
        <f t="shared" si="2"/>
        <v>0.23905317656166836</v>
      </c>
      <c r="I40" s="4"/>
      <c r="J40" s="4"/>
    </row>
    <row r="41" spans="1:10">
      <c r="A41" s="46" t="s">
        <v>66</v>
      </c>
      <c r="B41" s="22" t="s">
        <v>67</v>
      </c>
      <c r="C41" s="23">
        <v>7845</v>
      </c>
      <c r="D41" s="23">
        <v>3418</v>
      </c>
      <c r="E41" s="114">
        <f t="shared" si="0"/>
        <v>1.2952018724400234</v>
      </c>
      <c r="F41" s="76">
        <v>42951</v>
      </c>
      <c r="G41" s="76">
        <v>43334</v>
      </c>
      <c r="H41" s="116">
        <f t="shared" si="2"/>
        <v>-8.8383255642220885E-3</v>
      </c>
      <c r="I41" s="4"/>
      <c r="J41" s="4"/>
    </row>
    <row r="42" spans="1:10" ht="18.75" customHeight="1" thickBot="1">
      <c r="A42" s="48" t="s">
        <v>24</v>
      </c>
      <c r="B42" s="49"/>
      <c r="C42" s="120">
        <v>1100441</v>
      </c>
      <c r="D42" s="120">
        <v>1169798</v>
      </c>
      <c r="E42" s="111">
        <f t="shared" ref="E42" si="3">(C42-D42)/D42</f>
        <v>-5.9289723524916266E-2</v>
      </c>
      <c r="F42" s="121">
        <v>48482259</v>
      </c>
      <c r="G42" s="121">
        <v>49548384</v>
      </c>
      <c r="H42" s="118">
        <f t="shared" ref="H42" si="4">(F42-G42)/G42</f>
        <v>-2.1516847047927942E-2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H5:H11">
    <cfRule type="cellIs" dxfId="109" priority="7" operator="greaterThanOrEqual">
      <formula>0</formula>
    </cfRule>
    <cfRule type="cellIs" dxfId="108" priority="8" operator="lessThan">
      <formula>0</formula>
    </cfRule>
  </conditionalFormatting>
  <conditionalFormatting sqref="H13:H14">
    <cfRule type="cellIs" dxfId="107" priority="5" operator="greaterThanOrEqual">
      <formula>0</formula>
    </cfRule>
    <cfRule type="cellIs" dxfId="106" priority="6" operator="lessThan">
      <formula>0</formula>
    </cfRule>
  </conditionalFormatting>
  <conditionalFormatting sqref="H20:H42">
    <cfRule type="cellIs" dxfId="105" priority="1" operator="greaterThanOrEqual">
      <formula>0</formula>
    </cfRule>
    <cfRule type="cellIs" dxfId="104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E90E-6AAF-4288-ACE5-F8BF0E639BFD}">
  <sheetPr>
    <tabColor rgb="FFA86ED4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20" style="4" customWidth="1"/>
    <col min="4" max="4" width="19.125" style="4" customWidth="1"/>
    <col min="5" max="5" width="12.125" style="4" customWidth="1"/>
    <col min="6" max="6" width="19.875" style="4" customWidth="1"/>
    <col min="7" max="7" width="21.7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148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7" t="s">
        <v>147</v>
      </c>
      <c r="D3" s="7" t="s">
        <v>144</v>
      </c>
      <c r="E3" s="9" t="s">
        <v>79</v>
      </c>
      <c r="F3" s="74" t="s">
        <v>145</v>
      </c>
      <c r="G3" s="74" t="s">
        <v>146</v>
      </c>
      <c r="H3" s="9" t="s">
        <v>79</v>
      </c>
      <c r="I3" s="56" t="s">
        <v>134</v>
      </c>
      <c r="J3" s="56" t="s">
        <v>85</v>
      </c>
      <c r="K3" s="64" t="s">
        <v>70</v>
      </c>
    </row>
    <row r="4" spans="1:11">
      <c r="A4" s="13"/>
      <c r="B4" s="14"/>
      <c r="C4" s="15" t="s">
        <v>71</v>
      </c>
      <c r="D4" s="15" t="s">
        <v>71</v>
      </c>
      <c r="E4" s="16" t="s">
        <v>72</v>
      </c>
      <c r="F4" s="75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23">
        <v>15278</v>
      </c>
      <c r="D5" s="23">
        <v>11410</v>
      </c>
      <c r="E5" s="115">
        <v>0.3390008764241893</v>
      </c>
      <c r="F5" s="76">
        <v>1046518</v>
      </c>
      <c r="G5" s="76">
        <v>728943</v>
      </c>
      <c r="H5" s="114">
        <v>0.43566506571844438</v>
      </c>
      <c r="I5" s="25">
        <v>68.498363660164941</v>
      </c>
      <c r="J5" s="25">
        <v>63.886327782646802</v>
      </c>
      <c r="K5" s="125">
        <v>7.2191281571373847E-2</v>
      </c>
    </row>
    <row r="6" spans="1:11" ht="16.5">
      <c r="A6" s="26" t="s">
        <v>10</v>
      </c>
      <c r="B6" s="27" t="s">
        <v>11</v>
      </c>
      <c r="C6" s="23">
        <v>6343</v>
      </c>
      <c r="D6" s="23">
        <v>8503</v>
      </c>
      <c r="E6" s="114">
        <v>-0.2540279901211337</v>
      </c>
      <c r="F6" s="76">
        <v>643202</v>
      </c>
      <c r="G6" s="76">
        <v>902677</v>
      </c>
      <c r="H6" s="114">
        <v>-0.28745054986445873</v>
      </c>
      <c r="I6" s="25">
        <v>101.40343685953019</v>
      </c>
      <c r="J6" s="25">
        <v>106.15982594378454</v>
      </c>
      <c r="K6" s="125">
        <v>-4.480403996492073E-2</v>
      </c>
    </row>
    <row r="7" spans="1:11" ht="16.5">
      <c r="A7" s="21" t="s">
        <v>12</v>
      </c>
      <c r="B7" s="28" t="s">
        <v>13</v>
      </c>
      <c r="C7" s="23">
        <v>12441</v>
      </c>
      <c r="D7" s="23">
        <v>12166</v>
      </c>
      <c r="E7" s="115">
        <v>2.2603978300180832E-2</v>
      </c>
      <c r="F7" s="76">
        <v>805915</v>
      </c>
      <c r="G7" s="76">
        <v>695470</v>
      </c>
      <c r="H7" s="114">
        <v>0.15880627489323768</v>
      </c>
      <c r="I7" s="25">
        <v>64.778956675508397</v>
      </c>
      <c r="J7" s="25">
        <v>57.165050139733687</v>
      </c>
      <c r="K7" s="125">
        <v>0.1331916357488247</v>
      </c>
    </row>
    <row r="8" spans="1:11" ht="16.5">
      <c r="A8" s="21" t="s">
        <v>14</v>
      </c>
      <c r="B8" s="28" t="s">
        <v>15</v>
      </c>
      <c r="C8" s="23">
        <v>18282</v>
      </c>
      <c r="D8" s="23">
        <v>17859</v>
      </c>
      <c r="E8" s="116">
        <v>2.3685536704182764E-2</v>
      </c>
      <c r="F8" s="76">
        <v>1907593</v>
      </c>
      <c r="G8" s="76">
        <v>1994188</v>
      </c>
      <c r="H8" s="114">
        <v>-4.3423689240934156E-2</v>
      </c>
      <c r="I8" s="25">
        <v>104.34268679575538</v>
      </c>
      <c r="J8" s="25">
        <v>111.66291505683409</v>
      </c>
      <c r="K8" s="125">
        <v>-6.5556485403886033E-2</v>
      </c>
    </row>
    <row r="9" spans="1:11" ht="16.5">
      <c r="A9" s="21" t="s">
        <v>16</v>
      </c>
      <c r="B9" s="28" t="s">
        <v>17</v>
      </c>
      <c r="C9" s="23">
        <v>7241</v>
      </c>
      <c r="D9" s="23">
        <v>4148</v>
      </c>
      <c r="E9" s="116">
        <v>0.74566055930568953</v>
      </c>
      <c r="F9" s="76">
        <v>978608</v>
      </c>
      <c r="G9" s="76">
        <v>528938</v>
      </c>
      <c r="H9" s="116">
        <v>0.85013744522042278</v>
      </c>
      <c r="I9" s="25">
        <v>135.14818395249276</v>
      </c>
      <c r="J9" s="25">
        <v>127.51639344262296</v>
      </c>
      <c r="K9" s="125">
        <v>5.9849485260918933E-2</v>
      </c>
    </row>
    <row r="10" spans="1:11" ht="16.5">
      <c r="A10" s="21" t="s">
        <v>18</v>
      </c>
      <c r="B10" s="28" t="s">
        <v>19</v>
      </c>
      <c r="C10" s="23">
        <v>8349</v>
      </c>
      <c r="D10" s="23">
        <v>5024</v>
      </c>
      <c r="E10" s="116">
        <v>0.66182324840764328</v>
      </c>
      <c r="F10" s="76">
        <v>2634977</v>
      </c>
      <c r="G10" s="76">
        <v>929205</v>
      </c>
      <c r="H10" s="124">
        <v>1.8357326962295726</v>
      </c>
      <c r="I10" s="25">
        <v>315.60390465924064</v>
      </c>
      <c r="J10" s="25">
        <v>184.953224522293</v>
      </c>
      <c r="K10" s="126">
        <v>0.70639849872528127</v>
      </c>
    </row>
    <row r="11" spans="1:11" ht="17.25" thickBot="1">
      <c r="A11" s="48" t="s">
        <v>20</v>
      </c>
      <c r="B11" s="70" t="s">
        <v>21</v>
      </c>
      <c r="C11" s="99">
        <v>67934</v>
      </c>
      <c r="D11" s="99">
        <v>59110</v>
      </c>
      <c r="E11" s="142">
        <v>0.149281001522585</v>
      </c>
      <c r="F11" s="112">
        <v>8016813</v>
      </c>
      <c r="G11" s="112">
        <v>5779421</v>
      </c>
      <c r="H11" s="122">
        <v>0.38713082158230039</v>
      </c>
      <c r="I11" s="119">
        <v>118.00884682191538</v>
      </c>
      <c r="J11" s="119">
        <v>97.773997631534428</v>
      </c>
      <c r="K11" s="123">
        <v>0.2069553222794149</v>
      </c>
    </row>
    <row r="12" spans="1:11" ht="11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22</v>
      </c>
      <c r="B13" s="22" t="s">
        <v>23</v>
      </c>
      <c r="C13" s="23">
        <v>572</v>
      </c>
      <c r="D13" s="23">
        <v>575</v>
      </c>
      <c r="E13" s="128">
        <v>-5.2173913043478265E-3</v>
      </c>
      <c r="F13" s="76">
        <v>38743</v>
      </c>
      <c r="G13" s="76">
        <v>29383</v>
      </c>
      <c r="H13" s="129">
        <v>0.31855154340945446</v>
      </c>
      <c r="I13" s="25">
        <v>67.73251748251748</v>
      </c>
      <c r="J13" s="25">
        <v>51.100869565217394</v>
      </c>
      <c r="K13" s="125">
        <v>0.32546702353223117</v>
      </c>
    </row>
    <row r="14" spans="1:11" ht="17.25" thickBot="1">
      <c r="A14" s="48" t="s">
        <v>24</v>
      </c>
      <c r="B14" s="73" t="s">
        <v>76</v>
      </c>
      <c r="C14" s="99">
        <v>68506</v>
      </c>
      <c r="D14" s="99">
        <v>59685</v>
      </c>
      <c r="E14" s="127">
        <v>0.14779257769958951</v>
      </c>
      <c r="F14" s="112">
        <v>8055556</v>
      </c>
      <c r="G14" s="112">
        <v>5808804</v>
      </c>
      <c r="H14" s="117">
        <v>0.38678392316215182</v>
      </c>
      <c r="I14" s="119">
        <v>117.58905789273932</v>
      </c>
      <c r="J14" s="119">
        <v>97.324352852475499</v>
      </c>
      <c r="K14" s="123">
        <v>0.2082182356864074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201" t="s">
        <v>149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147</v>
      </c>
      <c r="D18" s="7" t="s">
        <v>144</v>
      </c>
      <c r="E18" s="9" t="s">
        <v>79</v>
      </c>
      <c r="F18" s="74" t="s">
        <v>145</v>
      </c>
      <c r="G18" s="74" t="s">
        <v>146</v>
      </c>
      <c r="H18" s="9" t="s">
        <v>79</v>
      </c>
      <c r="I18" s="44"/>
      <c r="J18" s="44"/>
    </row>
    <row r="19" spans="1:10">
      <c r="A19" s="13"/>
      <c r="B19" s="14"/>
      <c r="C19" s="15" t="s">
        <v>77</v>
      </c>
      <c r="D19" s="15" t="s">
        <v>77</v>
      </c>
      <c r="E19" s="16" t="s">
        <v>72</v>
      </c>
      <c r="F19" s="75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11747</v>
      </c>
      <c r="D20" s="23">
        <v>8821</v>
      </c>
      <c r="E20" s="116">
        <f t="shared" ref="E20:E41" si="0">IF(D20,(C20-D20)/D20,0)</f>
        <v>0.33170842308128329</v>
      </c>
      <c r="F20" s="76">
        <v>610691</v>
      </c>
      <c r="G20" s="76">
        <v>474971</v>
      </c>
      <c r="H20" s="116">
        <f t="shared" ref="H20:H24" si="1">IF(G20,(F20-G20)/G20,0)</f>
        <v>0.28574376119805212</v>
      </c>
      <c r="I20" s="4"/>
      <c r="J20" s="4"/>
    </row>
    <row r="21" spans="1:10">
      <c r="A21" s="46" t="s">
        <v>30</v>
      </c>
      <c r="B21" s="22" t="s">
        <v>31</v>
      </c>
      <c r="C21" s="23">
        <v>5749</v>
      </c>
      <c r="D21" s="23">
        <v>8335</v>
      </c>
      <c r="E21" s="114">
        <f t="shared" si="0"/>
        <v>-0.31025794841031795</v>
      </c>
      <c r="F21" s="76">
        <v>367380</v>
      </c>
      <c r="G21" s="76">
        <v>585319</v>
      </c>
      <c r="H21" s="116">
        <f t="shared" si="1"/>
        <v>-0.37234226122849251</v>
      </c>
      <c r="I21" s="4"/>
      <c r="J21" s="4"/>
    </row>
    <row r="22" spans="1:10">
      <c r="A22" s="46" t="s">
        <v>32</v>
      </c>
      <c r="B22" s="22" t="s">
        <v>33</v>
      </c>
      <c r="C22" s="23">
        <v>1165757</v>
      </c>
      <c r="D22" s="23">
        <v>2196636</v>
      </c>
      <c r="E22" s="114">
        <f t="shared" si="0"/>
        <v>-0.46929896441649871</v>
      </c>
      <c r="F22" s="76">
        <v>78253583</v>
      </c>
      <c r="G22" s="76">
        <v>111632618</v>
      </c>
      <c r="H22" s="116">
        <f t="shared" si="1"/>
        <v>-0.29900790286939255</v>
      </c>
      <c r="I22" s="4"/>
      <c r="J22" s="4"/>
    </row>
    <row r="23" spans="1:10">
      <c r="A23" s="46" t="s">
        <v>34</v>
      </c>
      <c r="B23" s="22" t="s">
        <v>35</v>
      </c>
      <c r="C23" s="23">
        <v>195546</v>
      </c>
      <c r="D23" s="23">
        <v>312202</v>
      </c>
      <c r="E23" s="116">
        <f t="shared" si="0"/>
        <v>-0.37365551790187124</v>
      </c>
      <c r="F23" s="76">
        <v>19601069</v>
      </c>
      <c r="G23" s="76">
        <v>21280221</v>
      </c>
      <c r="H23" s="116">
        <f t="shared" si="1"/>
        <v>-7.8906699324222243E-2</v>
      </c>
      <c r="I23" s="4"/>
      <c r="J23" s="4"/>
    </row>
    <row r="24" spans="1:10">
      <c r="A24" s="46" t="s">
        <v>36</v>
      </c>
      <c r="B24" s="22" t="s">
        <v>37</v>
      </c>
      <c r="C24" s="23">
        <v>19026</v>
      </c>
      <c r="D24" s="23">
        <v>22731</v>
      </c>
      <c r="E24" s="116">
        <f t="shared" si="0"/>
        <v>-0.16299326910386697</v>
      </c>
      <c r="F24" s="76">
        <v>1093544</v>
      </c>
      <c r="G24" s="76">
        <v>269303</v>
      </c>
      <c r="H24" s="116">
        <f t="shared" si="1"/>
        <v>3.0606454439794581</v>
      </c>
      <c r="I24" s="4"/>
      <c r="J24" s="4"/>
    </row>
    <row r="25" spans="1:10">
      <c r="A25" s="46" t="s">
        <v>38</v>
      </c>
      <c r="B25" s="22" t="s">
        <v>39</v>
      </c>
      <c r="C25" s="23">
        <v>54850</v>
      </c>
      <c r="D25" s="23">
        <v>42155</v>
      </c>
      <c r="E25" s="114">
        <f t="shared" si="0"/>
        <v>0.3011505159530305</v>
      </c>
      <c r="F25" s="76">
        <v>708982</v>
      </c>
      <c r="G25" s="76">
        <v>610548</v>
      </c>
      <c r="H25" s="116">
        <f>IF(G25,(F25-G25)/G25,0)</f>
        <v>0.16122237727418648</v>
      </c>
      <c r="I25" s="4"/>
      <c r="J25" s="4"/>
    </row>
    <row r="26" spans="1:10">
      <c r="A26" s="46" t="s">
        <v>40</v>
      </c>
      <c r="B26" s="22" t="s">
        <v>41</v>
      </c>
      <c r="C26" s="23">
        <v>180899</v>
      </c>
      <c r="D26" s="23">
        <v>373748</v>
      </c>
      <c r="E26" s="114">
        <f t="shared" si="0"/>
        <v>-0.51598670762117793</v>
      </c>
      <c r="F26" s="76">
        <v>6215629</v>
      </c>
      <c r="G26" s="76">
        <v>10813125</v>
      </c>
      <c r="H26" s="116">
        <f t="shared" ref="H26:H41" si="2">IF(G26,(F26-G26)/G26,0)</f>
        <v>-0.42517736547020402</v>
      </c>
      <c r="I26" s="4"/>
      <c r="J26" s="4"/>
    </row>
    <row r="27" spans="1:10">
      <c r="A27" s="46">
        <v>87149320103</v>
      </c>
      <c r="B27" s="22" t="s">
        <v>99</v>
      </c>
      <c r="C27" s="23">
        <v>2331</v>
      </c>
      <c r="D27" s="23">
        <v>2342</v>
      </c>
      <c r="E27" s="114">
        <f>IF(D27,(C27-D27)/D27,0)</f>
        <v>-4.696840307429547E-3</v>
      </c>
      <c r="F27" s="76">
        <v>42580</v>
      </c>
      <c r="G27" s="76">
        <v>20324</v>
      </c>
      <c r="H27" s="116">
        <f t="shared" si="2"/>
        <v>1.0950600275536311</v>
      </c>
      <c r="I27" s="4"/>
      <c r="J27" s="4"/>
    </row>
    <row r="28" spans="1:10">
      <c r="A28" s="46" t="s">
        <v>42</v>
      </c>
      <c r="B28" s="22" t="s">
        <v>43</v>
      </c>
      <c r="C28" s="23">
        <v>8973</v>
      </c>
      <c r="D28" s="23">
        <v>22937</v>
      </c>
      <c r="E28" s="114">
        <f t="shared" si="0"/>
        <v>-0.60879801194576444</v>
      </c>
      <c r="F28" s="76">
        <v>99585</v>
      </c>
      <c r="G28" s="76">
        <v>142621</v>
      </c>
      <c r="H28" s="116">
        <f t="shared" si="2"/>
        <v>-0.30175079406258548</v>
      </c>
      <c r="I28" s="4"/>
      <c r="J28" s="4"/>
    </row>
    <row r="29" spans="1:10">
      <c r="A29" s="46" t="s">
        <v>44</v>
      </c>
      <c r="B29" s="22" t="s">
        <v>45</v>
      </c>
      <c r="C29" s="23">
        <v>209372</v>
      </c>
      <c r="D29" s="23">
        <v>253150</v>
      </c>
      <c r="E29" s="116">
        <f t="shared" si="0"/>
        <v>-0.17293304365000989</v>
      </c>
      <c r="F29" s="76">
        <v>3384089</v>
      </c>
      <c r="G29" s="76">
        <v>4609909</v>
      </c>
      <c r="H29" s="116">
        <f t="shared" si="2"/>
        <v>-0.26590980429331684</v>
      </c>
      <c r="I29" s="4"/>
      <c r="J29" s="4"/>
    </row>
    <row r="30" spans="1:10">
      <c r="A30" s="46" t="s">
        <v>46</v>
      </c>
      <c r="B30" s="22" t="s">
        <v>47</v>
      </c>
      <c r="C30" s="23">
        <v>166015</v>
      </c>
      <c r="D30" s="23">
        <v>247359</v>
      </c>
      <c r="E30" s="116">
        <f t="shared" si="0"/>
        <v>-0.32884997109464381</v>
      </c>
      <c r="F30" s="76">
        <v>1674311</v>
      </c>
      <c r="G30" s="76">
        <v>2633267</v>
      </c>
      <c r="H30" s="116">
        <f t="shared" si="2"/>
        <v>-0.36416967971724856</v>
      </c>
      <c r="I30" s="4"/>
      <c r="J30" s="4"/>
    </row>
    <row r="31" spans="1:10">
      <c r="A31" s="46" t="s">
        <v>48</v>
      </c>
      <c r="B31" s="22" t="s">
        <v>49</v>
      </c>
      <c r="C31" s="23">
        <v>72917</v>
      </c>
      <c r="D31" s="23">
        <v>89337</v>
      </c>
      <c r="E31" s="116">
        <f t="shared" si="0"/>
        <v>-0.18379842618399991</v>
      </c>
      <c r="F31" s="76">
        <v>389273</v>
      </c>
      <c r="G31" s="76">
        <v>582303</v>
      </c>
      <c r="H31" s="116">
        <f t="shared" si="2"/>
        <v>-0.33149408469473796</v>
      </c>
      <c r="I31" s="4"/>
      <c r="J31" s="4"/>
    </row>
    <row r="32" spans="1:10">
      <c r="A32" s="46" t="s">
        <v>50</v>
      </c>
      <c r="B32" s="22" t="s">
        <v>51</v>
      </c>
      <c r="C32" s="23">
        <v>220207</v>
      </c>
      <c r="D32" s="23">
        <v>321244</v>
      </c>
      <c r="E32" s="114">
        <f t="shared" si="0"/>
        <v>-0.31451793652177162</v>
      </c>
      <c r="F32" s="76">
        <v>1978401</v>
      </c>
      <c r="G32" s="76">
        <v>3472100</v>
      </c>
      <c r="H32" s="116">
        <f t="shared" si="2"/>
        <v>-0.43020045505601795</v>
      </c>
      <c r="I32" s="4"/>
      <c r="J32" s="4"/>
    </row>
    <row r="33" spans="1:10">
      <c r="A33" s="46" t="s">
        <v>52</v>
      </c>
      <c r="B33" s="22" t="s">
        <v>53</v>
      </c>
      <c r="C33" s="23">
        <v>143504</v>
      </c>
      <c r="D33" s="23">
        <v>162799</v>
      </c>
      <c r="E33" s="114">
        <f t="shared" si="0"/>
        <v>-0.11852038403184295</v>
      </c>
      <c r="F33" s="76">
        <v>620685</v>
      </c>
      <c r="G33" s="76">
        <v>732914</v>
      </c>
      <c r="H33" s="116">
        <f t="shared" si="2"/>
        <v>-0.15312710631806734</v>
      </c>
      <c r="I33" s="4"/>
      <c r="J33" s="4"/>
    </row>
    <row r="34" spans="1:10">
      <c r="A34" s="46" t="s">
        <v>54</v>
      </c>
      <c r="B34" s="22" t="s">
        <v>55</v>
      </c>
      <c r="C34" s="23">
        <v>41607</v>
      </c>
      <c r="D34" s="23">
        <v>56908</v>
      </c>
      <c r="E34" s="114">
        <f t="shared" si="0"/>
        <v>-0.26887256624727629</v>
      </c>
      <c r="F34" s="76">
        <v>1253216</v>
      </c>
      <c r="G34" s="76">
        <v>1384781</v>
      </c>
      <c r="H34" s="116">
        <f t="shared" si="2"/>
        <v>-9.5007802677824146E-2</v>
      </c>
      <c r="I34" s="4"/>
      <c r="J34" s="4"/>
    </row>
    <row r="35" spans="1:10">
      <c r="A35" s="46">
        <v>87149320906</v>
      </c>
      <c r="B35" s="22" t="s">
        <v>98</v>
      </c>
      <c r="C35" s="23">
        <v>31819</v>
      </c>
      <c r="D35" s="23">
        <v>110442</v>
      </c>
      <c r="E35" s="114">
        <f t="shared" si="0"/>
        <v>-0.71189402582350914</v>
      </c>
      <c r="F35" s="76">
        <v>243279</v>
      </c>
      <c r="G35" s="76">
        <v>1500896</v>
      </c>
      <c r="H35" s="116">
        <f t="shared" si="2"/>
        <v>-0.8379108212694284</v>
      </c>
      <c r="I35" s="4"/>
      <c r="J35" s="4"/>
    </row>
    <row r="36" spans="1:10">
      <c r="A36" s="46" t="s">
        <v>56</v>
      </c>
      <c r="B36" s="22" t="s">
        <v>57</v>
      </c>
      <c r="C36" s="23">
        <v>10315</v>
      </c>
      <c r="D36" s="23">
        <v>11536</v>
      </c>
      <c r="E36" s="114">
        <f t="shared" si="0"/>
        <v>-0.10584257975034674</v>
      </c>
      <c r="F36" s="76">
        <v>24744</v>
      </c>
      <c r="G36" s="76">
        <v>49482</v>
      </c>
      <c r="H36" s="116">
        <f t="shared" si="2"/>
        <v>-0.49993937189280951</v>
      </c>
      <c r="I36" s="4"/>
      <c r="J36" s="4"/>
    </row>
    <row r="37" spans="1:10">
      <c r="A37" s="46" t="s">
        <v>58</v>
      </c>
      <c r="B37" s="22" t="s">
        <v>59</v>
      </c>
      <c r="C37" s="23">
        <v>45354</v>
      </c>
      <c r="D37" s="23">
        <v>68952</v>
      </c>
      <c r="E37" s="116">
        <f t="shared" si="0"/>
        <v>-0.34223807866341804</v>
      </c>
      <c r="F37" s="76">
        <v>1000393</v>
      </c>
      <c r="G37" s="76">
        <v>1513493</v>
      </c>
      <c r="H37" s="116">
        <f t="shared" si="2"/>
        <v>-0.33901709489241111</v>
      </c>
      <c r="I37" s="4"/>
      <c r="J37" s="4"/>
    </row>
    <row r="38" spans="1:10">
      <c r="A38" s="46" t="s">
        <v>60</v>
      </c>
      <c r="B38" s="22" t="s">
        <v>61</v>
      </c>
      <c r="C38" s="23">
        <v>85116</v>
      </c>
      <c r="D38" s="23">
        <v>148330</v>
      </c>
      <c r="E38" s="114">
        <f t="shared" si="0"/>
        <v>-0.42617137463763233</v>
      </c>
      <c r="F38" s="76">
        <v>3925250</v>
      </c>
      <c r="G38" s="76">
        <v>4015224</v>
      </c>
      <c r="H38" s="116">
        <f t="shared" si="2"/>
        <v>-2.2408214336236285E-2</v>
      </c>
      <c r="I38" s="4"/>
      <c r="J38" s="4"/>
    </row>
    <row r="39" spans="1:10">
      <c r="A39" s="46" t="s">
        <v>62</v>
      </c>
      <c r="B39" s="22" t="s">
        <v>63</v>
      </c>
      <c r="C39" s="23">
        <v>108037</v>
      </c>
      <c r="D39" s="23">
        <v>161244</v>
      </c>
      <c r="E39" s="116">
        <f t="shared" si="0"/>
        <v>-0.32997816973034655</v>
      </c>
      <c r="F39" s="76">
        <v>5247742</v>
      </c>
      <c r="G39" s="76">
        <v>5800843</v>
      </c>
      <c r="H39" s="116">
        <f t="shared" si="2"/>
        <v>-9.5348382985024766E-2</v>
      </c>
      <c r="I39" s="4"/>
      <c r="J39" s="4"/>
    </row>
    <row r="40" spans="1:10">
      <c r="A40" s="46" t="s">
        <v>64</v>
      </c>
      <c r="B40" s="22" t="s">
        <v>65</v>
      </c>
      <c r="C40" s="23">
        <v>247404</v>
      </c>
      <c r="D40" s="23">
        <v>319006</v>
      </c>
      <c r="E40" s="114">
        <f t="shared" si="0"/>
        <v>-0.22445345855563845</v>
      </c>
      <c r="F40" s="76">
        <v>1333780</v>
      </c>
      <c r="G40" s="76">
        <v>2030011</v>
      </c>
      <c r="H40" s="116">
        <f t="shared" si="2"/>
        <v>-0.34296907750746181</v>
      </c>
      <c r="I40" s="4"/>
      <c r="J40" s="4"/>
    </row>
    <row r="41" spans="1:10">
      <c r="A41" s="46" t="s">
        <v>66</v>
      </c>
      <c r="B41" s="22" t="s">
        <v>67</v>
      </c>
      <c r="C41" s="23">
        <v>69430</v>
      </c>
      <c r="D41" s="23">
        <v>94296</v>
      </c>
      <c r="E41" s="114">
        <f t="shared" si="0"/>
        <v>-0.26370153559005682</v>
      </c>
      <c r="F41" s="76">
        <v>352365</v>
      </c>
      <c r="G41" s="76">
        <v>568359</v>
      </c>
      <c r="H41" s="116">
        <f t="shared" si="2"/>
        <v>-0.38003093115442882</v>
      </c>
      <c r="I41" s="4"/>
      <c r="J41" s="4"/>
    </row>
    <row r="42" spans="1:10" ht="18.75" customHeight="1" thickBot="1">
      <c r="A42" s="48" t="s">
        <v>24</v>
      </c>
      <c r="B42" s="49"/>
      <c r="C42" s="120">
        <v>3095976</v>
      </c>
      <c r="D42" s="120">
        <v>5034510</v>
      </c>
      <c r="E42" s="111">
        <f t="shared" ref="E42" si="3">(C42-D42)/D42</f>
        <v>-0.38504919048725694</v>
      </c>
      <c r="F42" s="121">
        <v>128420603</v>
      </c>
      <c r="G42" s="121">
        <v>174722632</v>
      </c>
      <c r="H42" s="118">
        <f t="shared" ref="H42" si="4">(F42-G42)/G42</f>
        <v>-0.26500304207871594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H5:H10">
    <cfRule type="cellIs" dxfId="103" priority="16" operator="lessThan">
      <formula>0</formula>
    </cfRule>
    <cfRule type="cellIs" dxfId="102" priority="17" operator="lessThanOrEqual">
      <formula>0</formula>
    </cfRule>
  </conditionalFormatting>
  <conditionalFormatting sqref="H5:H11">
    <cfRule type="cellIs" dxfId="101" priority="15" operator="greaterThanOrEqual">
      <formula>0</formula>
    </cfRule>
    <cfRule type="cellIs" dxfId="100" priority="18" operator="lessThan">
      <formula>0</formula>
    </cfRule>
  </conditionalFormatting>
  <conditionalFormatting sqref="H11">
    <cfRule type="cellIs" dxfId="99" priority="19" operator="lessThanOrEqual">
      <formula>0</formula>
    </cfRule>
    <cfRule type="cellIs" dxfId="98" priority="20" operator="lessThan">
      <formula>0</formula>
    </cfRule>
  </conditionalFormatting>
  <conditionalFormatting sqref="H13">
    <cfRule type="cellIs" dxfId="97" priority="8" operator="lessThan">
      <formula>0</formula>
    </cfRule>
    <cfRule type="cellIs" dxfId="96" priority="9" operator="lessThanOrEqual">
      <formula>0</formula>
    </cfRule>
  </conditionalFormatting>
  <conditionalFormatting sqref="H13:H14">
    <cfRule type="cellIs" dxfId="95" priority="7" operator="greaterThanOrEqual">
      <formula>0</formula>
    </cfRule>
    <cfRule type="cellIs" dxfId="94" priority="10" operator="lessThan">
      <formula>0</formula>
    </cfRule>
  </conditionalFormatting>
  <conditionalFormatting sqref="H14">
    <cfRule type="cellIs" dxfId="93" priority="11" operator="lessThanOrEqual">
      <formula>0</formula>
    </cfRule>
    <cfRule type="cellIs" dxfId="92" priority="12" operator="lessThan">
      <formula>0</formula>
    </cfRule>
  </conditionalFormatting>
  <conditionalFormatting sqref="H20:H42">
    <cfRule type="cellIs" dxfId="91" priority="1" operator="greaterThanOrEqual">
      <formula>0</formula>
    </cfRule>
    <cfRule type="cellIs" dxfId="90" priority="2" operator="lessThan">
      <formula>0</formula>
    </cfRule>
  </conditionalFormatting>
  <conditionalFormatting sqref="K5:K11">
    <cfRule type="cellIs" dxfId="89" priority="13" operator="greaterThanOrEqual">
      <formula>0</formula>
    </cfRule>
    <cfRule type="cellIs" dxfId="88" priority="14" operator="lessThan">
      <formula>0</formula>
    </cfRule>
  </conditionalFormatting>
  <conditionalFormatting sqref="K13:K14">
    <cfRule type="cellIs" dxfId="87" priority="5" operator="greaterThanOrEqual">
      <formula>0</formula>
    </cfRule>
    <cfRule type="cellIs" dxfId="86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FAAE-E46A-4A58-9163-E1C1697B2A33}">
  <sheetPr>
    <tabColor rgb="FF3399FF"/>
    <pageSetUpPr fitToPage="1"/>
  </sheetPr>
  <dimension ref="A1:J89"/>
  <sheetViews>
    <sheetView zoomScale="80" zoomScaleNormal="80" workbookViewId="0">
      <selection activeCell="A2" sqref="A2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5.75" style="4" customWidth="1"/>
    <col min="7" max="8" width="15.625" style="4" customWidth="1"/>
    <col min="9" max="10" width="13.37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116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130" t="s">
        <v>117</v>
      </c>
      <c r="D3" s="8" t="s">
        <v>118</v>
      </c>
      <c r="E3" s="9" t="s">
        <v>2</v>
      </c>
      <c r="F3" s="10" t="s">
        <v>119</v>
      </c>
      <c r="G3" s="131" t="s">
        <v>120</v>
      </c>
      <c r="H3" s="9" t="s">
        <v>3</v>
      </c>
      <c r="I3" s="135" t="s">
        <v>4</v>
      </c>
      <c r="J3" s="138" t="s">
        <v>121</v>
      </c>
    </row>
    <row r="4" spans="1:10">
      <c r="A4" s="13"/>
      <c r="B4" s="14"/>
      <c r="C4" s="15" t="s">
        <v>6</v>
      </c>
      <c r="D4" s="15" t="s">
        <v>114</v>
      </c>
      <c r="E4" s="18" t="s">
        <v>115</v>
      </c>
      <c r="F4" s="17" t="s">
        <v>7</v>
      </c>
      <c r="G4" s="17" t="s">
        <v>7</v>
      </c>
      <c r="H4" s="18" t="s">
        <v>7</v>
      </c>
      <c r="I4" s="136" t="s">
        <v>7</v>
      </c>
      <c r="J4" s="137" t="s">
        <v>7</v>
      </c>
    </row>
    <row r="5" spans="1:10" ht="16.5">
      <c r="A5" s="21" t="s">
        <v>8</v>
      </c>
      <c r="B5" s="22" t="s">
        <v>9</v>
      </c>
      <c r="C5" s="23">
        <v>1021</v>
      </c>
      <c r="D5" s="23">
        <v>2336</v>
      </c>
      <c r="E5" s="107">
        <f t="shared" ref="E5:E11" si="0">C5-D5</f>
        <v>-1315</v>
      </c>
      <c r="F5" s="23">
        <v>558536</v>
      </c>
      <c r="G5" s="23">
        <v>146372</v>
      </c>
      <c r="H5" s="24">
        <f t="shared" ref="H5:H9" si="1">F5-G5</f>
        <v>412164</v>
      </c>
      <c r="I5" s="110">
        <f t="shared" ref="I5" si="2">F5/C5</f>
        <v>547.04799216454455</v>
      </c>
      <c r="J5" s="110">
        <f>G5/D5</f>
        <v>62.659246575342465</v>
      </c>
    </row>
    <row r="6" spans="1:10" ht="16.5">
      <c r="A6" s="26" t="s">
        <v>10</v>
      </c>
      <c r="B6" s="27" t="s">
        <v>11</v>
      </c>
      <c r="C6" s="23">
        <v>0</v>
      </c>
      <c r="D6" s="23">
        <v>1367</v>
      </c>
      <c r="E6" s="108">
        <f t="shared" si="0"/>
        <v>-1367</v>
      </c>
      <c r="F6" s="23">
        <v>0</v>
      </c>
      <c r="G6" s="23">
        <v>208426</v>
      </c>
      <c r="H6" s="24">
        <f t="shared" si="1"/>
        <v>-208426</v>
      </c>
      <c r="I6" s="110">
        <f>IF(C6,F6/C6,0)</f>
        <v>0</v>
      </c>
      <c r="J6" s="110">
        <f t="shared" ref="J6:J10" si="3">G6/D6</f>
        <v>152.46964155084126</v>
      </c>
    </row>
    <row r="7" spans="1:10" ht="16.5">
      <c r="A7" s="21" t="s">
        <v>12</v>
      </c>
      <c r="B7" s="28" t="s">
        <v>13</v>
      </c>
      <c r="C7" s="23">
        <v>0</v>
      </c>
      <c r="D7" s="23">
        <v>3268</v>
      </c>
      <c r="E7" s="24">
        <f t="shared" si="0"/>
        <v>-3268</v>
      </c>
      <c r="F7" s="23">
        <v>0</v>
      </c>
      <c r="G7" s="23">
        <v>221573</v>
      </c>
      <c r="H7" s="24">
        <f t="shared" si="1"/>
        <v>-221573</v>
      </c>
      <c r="I7" s="110">
        <f>IF(C7,F7/C7,0)</f>
        <v>0</v>
      </c>
      <c r="J7" s="110">
        <f t="shared" si="3"/>
        <v>67.800795593635257</v>
      </c>
    </row>
    <row r="8" spans="1:10" ht="16.5">
      <c r="A8" s="21" t="s">
        <v>14</v>
      </c>
      <c r="B8" s="28" t="s">
        <v>15</v>
      </c>
      <c r="C8" s="23">
        <v>22</v>
      </c>
      <c r="D8" s="23">
        <v>5445</v>
      </c>
      <c r="E8" s="108">
        <f t="shared" si="0"/>
        <v>-5423</v>
      </c>
      <c r="F8" s="23">
        <v>33766</v>
      </c>
      <c r="G8" s="23">
        <v>562750</v>
      </c>
      <c r="H8" s="109">
        <f t="shared" si="1"/>
        <v>-528984</v>
      </c>
      <c r="I8" s="110">
        <f t="shared" ref="I8:I10" si="4">IF(C8,F8/C8,0)</f>
        <v>1534.8181818181818</v>
      </c>
      <c r="J8" s="110">
        <f t="shared" si="3"/>
        <v>103.35169880624426</v>
      </c>
    </row>
    <row r="9" spans="1:10" ht="16.5">
      <c r="A9" s="21" t="s">
        <v>16</v>
      </c>
      <c r="B9" s="28" t="s">
        <v>17</v>
      </c>
      <c r="C9" s="23">
        <v>2595</v>
      </c>
      <c r="D9" s="23">
        <v>1320</v>
      </c>
      <c r="E9" s="24">
        <f t="shared" si="0"/>
        <v>1275</v>
      </c>
      <c r="F9" s="23">
        <v>1234620</v>
      </c>
      <c r="G9" s="23">
        <v>167944</v>
      </c>
      <c r="H9" s="24">
        <f t="shared" si="1"/>
        <v>1066676</v>
      </c>
      <c r="I9" s="110">
        <f t="shared" si="4"/>
        <v>475.76878612716763</v>
      </c>
      <c r="J9" s="110">
        <f t="shared" si="3"/>
        <v>127.23030303030303</v>
      </c>
    </row>
    <row r="10" spans="1:10" ht="16.5">
      <c r="A10" s="21" t="s">
        <v>18</v>
      </c>
      <c r="B10" s="28" t="s">
        <v>19</v>
      </c>
      <c r="C10" s="23">
        <v>6950</v>
      </c>
      <c r="D10" s="23">
        <v>2273</v>
      </c>
      <c r="E10" s="24">
        <f t="shared" si="0"/>
        <v>4677</v>
      </c>
      <c r="F10" s="23">
        <v>10870666</v>
      </c>
      <c r="G10" s="23">
        <v>565223</v>
      </c>
      <c r="H10" s="24">
        <f>F10-G10</f>
        <v>10305443</v>
      </c>
      <c r="I10" s="110">
        <f t="shared" si="4"/>
        <v>1564.1246043165468</v>
      </c>
      <c r="J10" s="110">
        <f t="shared" si="3"/>
        <v>248.66827980642324</v>
      </c>
    </row>
    <row r="11" spans="1:10" ht="17.25" thickBot="1">
      <c r="A11" s="48" t="s">
        <v>20</v>
      </c>
      <c r="B11" s="70" t="s">
        <v>21</v>
      </c>
      <c r="C11" s="99">
        <f>SUM(C5:C10)</f>
        <v>10588</v>
      </c>
      <c r="D11" s="99">
        <f>SUM(D5:D10)</f>
        <v>16009</v>
      </c>
      <c r="E11" s="98">
        <f t="shared" si="0"/>
        <v>-5421</v>
      </c>
      <c r="F11" s="99">
        <f>SUM(F5:F10)</f>
        <v>12697588</v>
      </c>
      <c r="G11" s="99">
        <f>SUM(G5:G10)</f>
        <v>1872288</v>
      </c>
      <c r="H11" s="100">
        <f t="shared" ref="H11" si="5">F11-G11</f>
        <v>10825300</v>
      </c>
      <c r="I11" s="101">
        <f t="shared" ref="I11:J11" si="6">F11/C11</f>
        <v>1199.2432942954288</v>
      </c>
      <c r="J11" s="102">
        <f t="shared" si="6"/>
        <v>116.95221437941159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22</v>
      </c>
      <c r="B13" s="22" t="s">
        <v>23</v>
      </c>
      <c r="C13" s="23">
        <v>1</v>
      </c>
      <c r="D13" s="23">
        <v>4</v>
      </c>
      <c r="E13" s="24">
        <f>C13-D13</f>
        <v>-3</v>
      </c>
      <c r="F13" s="23">
        <v>285</v>
      </c>
      <c r="G13" s="23">
        <v>2852</v>
      </c>
      <c r="H13" s="24">
        <f>F13-G13</f>
        <v>-2567</v>
      </c>
      <c r="I13" s="25">
        <v>0</v>
      </c>
      <c r="J13" s="25">
        <v>43.6875</v>
      </c>
    </row>
    <row r="14" spans="1:10" ht="17.25" thickBot="1">
      <c r="A14" s="30" t="s">
        <v>24</v>
      </c>
      <c r="B14" s="36" t="s">
        <v>25</v>
      </c>
      <c r="C14" s="99">
        <f>C11+C13</f>
        <v>10589</v>
      </c>
      <c r="D14" s="99">
        <f>D11+D13</f>
        <v>16013</v>
      </c>
      <c r="E14" s="98">
        <f>C14-D14</f>
        <v>-5424</v>
      </c>
      <c r="F14" s="99">
        <f>F11+F13</f>
        <v>12697873</v>
      </c>
      <c r="G14" s="99">
        <f>G11+G13</f>
        <v>1875140</v>
      </c>
      <c r="H14" s="100">
        <f>F14-G14</f>
        <v>10822733</v>
      </c>
      <c r="I14" s="101">
        <f>F14/C14</f>
        <v>1199.1569553310039</v>
      </c>
      <c r="J14" s="103">
        <f>G14/D14</f>
        <v>117.10110535190158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201" t="s">
        <v>122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30" t="s">
        <v>117</v>
      </c>
      <c r="D18" s="8" t="s">
        <v>118</v>
      </c>
      <c r="E18" s="9" t="s">
        <v>2</v>
      </c>
      <c r="F18" s="10" t="s">
        <v>119</v>
      </c>
      <c r="G18" s="131" t="s">
        <v>120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28</v>
      </c>
      <c r="B20" s="22" t="s">
        <v>29</v>
      </c>
      <c r="C20" s="23">
        <v>36</v>
      </c>
      <c r="D20" s="23">
        <v>2925</v>
      </c>
      <c r="E20" s="24">
        <f t="shared" ref="E20:E42" si="7">C20-D20</f>
        <v>-2889</v>
      </c>
      <c r="F20" s="23">
        <v>4561</v>
      </c>
      <c r="G20" s="23">
        <v>136448</v>
      </c>
      <c r="H20" s="84">
        <f t="shared" ref="H20:H42" si="8">F20-G20</f>
        <v>-131887</v>
      </c>
      <c r="I20" s="4"/>
      <c r="J20" s="4"/>
    </row>
    <row r="21" spans="1:10">
      <c r="A21" s="46" t="s">
        <v>30</v>
      </c>
      <c r="B21" s="22" t="s">
        <v>31</v>
      </c>
      <c r="C21" s="23">
        <v>0</v>
      </c>
      <c r="D21" s="23">
        <v>955</v>
      </c>
      <c r="E21" s="24">
        <f t="shared" si="7"/>
        <v>-955</v>
      </c>
      <c r="F21" s="23">
        <v>0</v>
      </c>
      <c r="G21" s="23">
        <v>80710</v>
      </c>
      <c r="H21" s="84">
        <f t="shared" si="8"/>
        <v>-80710</v>
      </c>
      <c r="I21" s="4"/>
      <c r="J21" s="4"/>
    </row>
    <row r="22" spans="1:10">
      <c r="A22" s="46" t="s">
        <v>32</v>
      </c>
      <c r="B22" s="22" t="s">
        <v>33</v>
      </c>
      <c r="C22" s="23">
        <v>75788</v>
      </c>
      <c r="D22" s="23">
        <v>262390</v>
      </c>
      <c r="E22" s="24">
        <f t="shared" si="7"/>
        <v>-186602</v>
      </c>
      <c r="F22" s="23">
        <v>4878328</v>
      </c>
      <c r="G22" s="23">
        <v>18111361</v>
      </c>
      <c r="H22" s="84">
        <f t="shared" si="8"/>
        <v>-13233033</v>
      </c>
      <c r="I22" s="4"/>
      <c r="J22" s="4"/>
    </row>
    <row r="23" spans="1:10">
      <c r="A23" s="46" t="s">
        <v>34</v>
      </c>
      <c r="B23" s="22" t="s">
        <v>35</v>
      </c>
      <c r="C23" s="23">
        <v>12049</v>
      </c>
      <c r="D23" s="23">
        <v>47861</v>
      </c>
      <c r="E23" s="24">
        <f t="shared" si="7"/>
        <v>-35812</v>
      </c>
      <c r="F23" s="23">
        <v>336236</v>
      </c>
      <c r="G23" s="23">
        <v>5674152</v>
      </c>
      <c r="H23" s="84">
        <f>F23-G23</f>
        <v>-5337916</v>
      </c>
      <c r="I23" s="4"/>
      <c r="J23" s="4"/>
    </row>
    <row r="24" spans="1:10">
      <c r="A24" s="46" t="s">
        <v>36</v>
      </c>
      <c r="B24" s="22" t="s">
        <v>37</v>
      </c>
      <c r="C24" s="23">
        <v>16571</v>
      </c>
      <c r="D24" s="23">
        <v>5297</v>
      </c>
      <c r="E24" s="24">
        <f t="shared" si="7"/>
        <v>11274</v>
      </c>
      <c r="F24" s="23">
        <v>454703</v>
      </c>
      <c r="G24" s="23">
        <v>373360</v>
      </c>
      <c r="H24" s="84">
        <f>F24-G24</f>
        <v>81343</v>
      </c>
      <c r="I24" s="4"/>
      <c r="J24" s="4"/>
    </row>
    <row r="25" spans="1:10">
      <c r="A25" s="46" t="s">
        <v>38</v>
      </c>
      <c r="B25" s="22" t="s">
        <v>39</v>
      </c>
      <c r="C25" s="23">
        <v>9142</v>
      </c>
      <c r="D25" s="23">
        <v>16491</v>
      </c>
      <c r="E25" s="24">
        <f t="shared" si="7"/>
        <v>-7349</v>
      </c>
      <c r="F25" s="23">
        <v>736078</v>
      </c>
      <c r="G25" s="23">
        <v>197496</v>
      </c>
      <c r="H25" s="84">
        <f t="shared" si="8"/>
        <v>538582</v>
      </c>
      <c r="I25" s="4"/>
      <c r="J25" s="4"/>
    </row>
    <row r="26" spans="1:10">
      <c r="A26" s="46" t="s">
        <v>40</v>
      </c>
      <c r="B26" s="22" t="s">
        <v>41</v>
      </c>
      <c r="C26" s="23">
        <v>3410</v>
      </c>
      <c r="D26" s="23">
        <v>40172</v>
      </c>
      <c r="E26" s="24">
        <f t="shared" si="7"/>
        <v>-36762</v>
      </c>
      <c r="F26" s="23">
        <v>704721</v>
      </c>
      <c r="G26" s="23">
        <v>1685777</v>
      </c>
      <c r="H26" s="84">
        <f t="shared" si="8"/>
        <v>-981056</v>
      </c>
      <c r="I26" s="4"/>
      <c r="J26" s="4"/>
    </row>
    <row r="27" spans="1:10">
      <c r="A27" s="46">
        <v>87149320103</v>
      </c>
      <c r="B27" s="22" t="s">
        <v>99</v>
      </c>
      <c r="C27" s="23">
        <v>5</v>
      </c>
      <c r="D27" s="23">
        <v>725</v>
      </c>
      <c r="E27" s="24">
        <f t="shared" si="7"/>
        <v>-720</v>
      </c>
      <c r="F27" s="23">
        <v>3674</v>
      </c>
      <c r="G27" s="23">
        <v>13715</v>
      </c>
      <c r="H27" s="84">
        <f t="shared" si="8"/>
        <v>-10041</v>
      </c>
      <c r="I27" s="4"/>
      <c r="J27" s="4"/>
    </row>
    <row r="28" spans="1:10">
      <c r="A28" s="46" t="s">
        <v>42</v>
      </c>
      <c r="B28" s="22" t="s">
        <v>43</v>
      </c>
      <c r="C28" s="23">
        <v>0</v>
      </c>
      <c r="D28" s="23">
        <v>2125</v>
      </c>
      <c r="E28" s="24">
        <f t="shared" si="7"/>
        <v>-2125</v>
      </c>
      <c r="F28" s="23">
        <v>0</v>
      </c>
      <c r="G28" s="23">
        <v>17922</v>
      </c>
      <c r="H28" s="84">
        <f t="shared" si="8"/>
        <v>-17922</v>
      </c>
      <c r="I28" s="4"/>
      <c r="J28" s="4"/>
    </row>
    <row r="29" spans="1:10">
      <c r="A29" s="46" t="s">
        <v>44</v>
      </c>
      <c r="B29" s="22" t="s">
        <v>45</v>
      </c>
      <c r="C29" s="23">
        <v>54613</v>
      </c>
      <c r="D29" s="23">
        <v>62342</v>
      </c>
      <c r="E29" s="24">
        <f t="shared" si="7"/>
        <v>-7729</v>
      </c>
      <c r="F29" s="23">
        <v>1850521</v>
      </c>
      <c r="G29" s="23">
        <v>1131191</v>
      </c>
      <c r="H29" s="84">
        <f t="shared" si="8"/>
        <v>719330</v>
      </c>
      <c r="I29" s="4"/>
      <c r="J29" s="4"/>
    </row>
    <row r="30" spans="1:10">
      <c r="A30" s="46" t="s">
        <v>46</v>
      </c>
      <c r="B30" s="22" t="s">
        <v>47</v>
      </c>
      <c r="C30" s="23">
        <v>3773</v>
      </c>
      <c r="D30" s="23">
        <v>36337</v>
      </c>
      <c r="E30" s="24">
        <f t="shared" si="7"/>
        <v>-32564</v>
      </c>
      <c r="F30" s="23">
        <v>209852</v>
      </c>
      <c r="G30" s="23">
        <v>379543</v>
      </c>
      <c r="H30" s="84">
        <f t="shared" si="8"/>
        <v>-169691</v>
      </c>
      <c r="I30" s="4"/>
      <c r="J30" s="4"/>
    </row>
    <row r="31" spans="1:10">
      <c r="A31" s="46" t="s">
        <v>48</v>
      </c>
      <c r="B31" s="22" t="s">
        <v>49</v>
      </c>
      <c r="C31" s="23">
        <v>7462</v>
      </c>
      <c r="D31" s="23">
        <v>11674</v>
      </c>
      <c r="E31" s="24">
        <f t="shared" si="7"/>
        <v>-4212</v>
      </c>
      <c r="F31" s="23">
        <v>205544</v>
      </c>
      <c r="G31" s="23">
        <v>46905</v>
      </c>
      <c r="H31" s="84">
        <f t="shared" si="8"/>
        <v>158639</v>
      </c>
      <c r="I31" s="4"/>
      <c r="J31" s="4"/>
    </row>
    <row r="32" spans="1:10">
      <c r="A32" s="46" t="s">
        <v>50</v>
      </c>
      <c r="B32" s="22" t="s">
        <v>51</v>
      </c>
      <c r="C32" s="23">
        <v>14550</v>
      </c>
      <c r="D32" s="23">
        <v>68282</v>
      </c>
      <c r="E32" s="24">
        <f t="shared" si="7"/>
        <v>-53732</v>
      </c>
      <c r="F32" s="23">
        <v>920369</v>
      </c>
      <c r="G32" s="23">
        <v>663562</v>
      </c>
      <c r="H32" s="84">
        <f t="shared" si="8"/>
        <v>256807</v>
      </c>
      <c r="I32" s="4"/>
      <c r="J32" s="4"/>
    </row>
    <row r="33" spans="1:10">
      <c r="A33" s="46" t="s">
        <v>52</v>
      </c>
      <c r="B33" s="22" t="s">
        <v>53</v>
      </c>
      <c r="C33" s="23">
        <v>3691</v>
      </c>
      <c r="D33" s="23">
        <v>35247</v>
      </c>
      <c r="E33" s="24">
        <f t="shared" si="7"/>
        <v>-31556</v>
      </c>
      <c r="F33" s="23">
        <v>63414</v>
      </c>
      <c r="G33" s="23">
        <v>158949</v>
      </c>
      <c r="H33" s="84">
        <f t="shared" si="8"/>
        <v>-95535</v>
      </c>
      <c r="I33" s="4"/>
      <c r="J33" s="4"/>
    </row>
    <row r="34" spans="1:10">
      <c r="A34" s="46" t="s">
        <v>54</v>
      </c>
      <c r="B34" s="22" t="s">
        <v>55</v>
      </c>
      <c r="C34" s="23">
        <v>10240</v>
      </c>
      <c r="D34" s="23">
        <v>7029</v>
      </c>
      <c r="E34" s="24">
        <f t="shared" si="7"/>
        <v>3211</v>
      </c>
      <c r="F34" s="23">
        <v>730818</v>
      </c>
      <c r="G34" s="23">
        <v>280138</v>
      </c>
      <c r="H34" s="84">
        <f>F34-G34</f>
        <v>450680</v>
      </c>
      <c r="I34" s="4"/>
      <c r="J34" s="4"/>
    </row>
    <row r="35" spans="1:10">
      <c r="A35" s="46">
        <v>87149320906</v>
      </c>
      <c r="B35" s="22" t="s">
        <v>98</v>
      </c>
      <c r="C35" s="23">
        <v>12424</v>
      </c>
      <c r="D35" s="23">
        <v>7609</v>
      </c>
      <c r="E35" s="24">
        <f t="shared" si="7"/>
        <v>4815</v>
      </c>
      <c r="F35" s="23">
        <v>345835</v>
      </c>
      <c r="G35" s="23">
        <v>64260</v>
      </c>
      <c r="H35" s="84">
        <f>F35-G35</f>
        <v>281575</v>
      </c>
      <c r="I35" s="4"/>
      <c r="J35" s="4"/>
    </row>
    <row r="36" spans="1:10">
      <c r="A36" s="46" t="s">
        <v>56</v>
      </c>
      <c r="B36" s="22" t="s">
        <v>57</v>
      </c>
      <c r="C36" s="23">
        <v>196</v>
      </c>
      <c r="D36" s="23">
        <v>2014</v>
      </c>
      <c r="E36" s="24">
        <f t="shared" si="7"/>
        <v>-1818</v>
      </c>
      <c r="F36" s="23">
        <v>2565</v>
      </c>
      <c r="G36" s="23">
        <v>3548</v>
      </c>
      <c r="H36" s="84">
        <f t="shared" si="8"/>
        <v>-983</v>
      </c>
      <c r="I36" s="4"/>
      <c r="J36" s="4"/>
    </row>
    <row r="37" spans="1:10">
      <c r="A37" s="46" t="s">
        <v>58</v>
      </c>
      <c r="B37" s="22" t="s">
        <v>59</v>
      </c>
      <c r="C37" s="23">
        <v>4532</v>
      </c>
      <c r="D37" s="23">
        <v>11987</v>
      </c>
      <c r="E37" s="24">
        <f>C37-D37</f>
        <v>-7455</v>
      </c>
      <c r="F37" s="23">
        <v>216947</v>
      </c>
      <c r="G37" s="23">
        <v>200410</v>
      </c>
      <c r="H37" s="84">
        <f t="shared" si="8"/>
        <v>16537</v>
      </c>
      <c r="I37" s="4"/>
      <c r="J37" s="4"/>
    </row>
    <row r="38" spans="1:10">
      <c r="A38" s="46" t="s">
        <v>60</v>
      </c>
      <c r="B38" s="22" t="s">
        <v>61</v>
      </c>
      <c r="C38" s="23">
        <v>4179</v>
      </c>
      <c r="D38" s="23">
        <v>16155</v>
      </c>
      <c r="E38" s="24">
        <f t="shared" si="7"/>
        <v>-11976</v>
      </c>
      <c r="F38" s="23">
        <v>174152</v>
      </c>
      <c r="G38" s="23">
        <v>952252</v>
      </c>
      <c r="H38" s="84">
        <f t="shared" si="8"/>
        <v>-778100</v>
      </c>
      <c r="I38" s="4"/>
      <c r="J38" s="4"/>
    </row>
    <row r="39" spans="1:10">
      <c r="A39" s="46" t="s">
        <v>62</v>
      </c>
      <c r="B39" s="22" t="s">
        <v>63</v>
      </c>
      <c r="C39" s="23">
        <v>10245</v>
      </c>
      <c r="D39" s="23">
        <v>29976</v>
      </c>
      <c r="E39" s="24">
        <f t="shared" si="7"/>
        <v>-19731</v>
      </c>
      <c r="F39" s="23">
        <v>409470</v>
      </c>
      <c r="G39" s="23">
        <v>1325616</v>
      </c>
      <c r="H39" s="84">
        <f t="shared" si="8"/>
        <v>-916146</v>
      </c>
      <c r="I39" s="4"/>
      <c r="J39" s="4"/>
    </row>
    <row r="40" spans="1:10">
      <c r="A40" s="46" t="s">
        <v>64</v>
      </c>
      <c r="B40" s="22" t="s">
        <v>65</v>
      </c>
      <c r="C40" s="23">
        <v>52337</v>
      </c>
      <c r="D40" s="23">
        <v>50056</v>
      </c>
      <c r="E40" s="24">
        <f t="shared" si="7"/>
        <v>2281</v>
      </c>
      <c r="F40" s="23">
        <v>971493</v>
      </c>
      <c r="G40" s="23">
        <v>318381</v>
      </c>
      <c r="H40" s="84">
        <f t="shared" si="8"/>
        <v>653112</v>
      </c>
      <c r="I40" s="4"/>
      <c r="J40" s="4"/>
    </row>
    <row r="41" spans="1:10">
      <c r="A41" s="46" t="s">
        <v>66</v>
      </c>
      <c r="B41" s="22" t="s">
        <v>67</v>
      </c>
      <c r="C41" s="23">
        <v>1296</v>
      </c>
      <c r="D41" s="23">
        <v>11766</v>
      </c>
      <c r="E41" s="24">
        <f t="shared" si="7"/>
        <v>-10470</v>
      </c>
      <c r="F41" s="23">
        <v>17294</v>
      </c>
      <c r="G41" s="23">
        <v>68320</v>
      </c>
      <c r="H41" s="84">
        <f t="shared" si="8"/>
        <v>-51026</v>
      </c>
      <c r="I41" s="4"/>
      <c r="J41" s="4"/>
    </row>
    <row r="42" spans="1:10" ht="18.75" customHeight="1" thickBot="1">
      <c r="A42" s="48" t="s">
        <v>24</v>
      </c>
      <c r="B42" s="49"/>
      <c r="C42" s="104">
        <f>SUM(C20:C41)</f>
        <v>296539</v>
      </c>
      <c r="D42" s="104">
        <f>SUM(D20:D41)</f>
        <v>729415</v>
      </c>
      <c r="E42" s="51">
        <f t="shared" si="7"/>
        <v>-432876</v>
      </c>
      <c r="F42" s="104">
        <f>SUM(F20:F41)</f>
        <v>13236575</v>
      </c>
      <c r="G42" s="104">
        <f>SUM(G20:G41)</f>
        <v>31884016</v>
      </c>
      <c r="H42" s="106">
        <f t="shared" si="8"/>
        <v>-18647441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5657B-C4B5-4D54-A77E-2DB2538FC7B2}">
  <sheetPr>
    <tabColor rgb="FF3399FF"/>
    <pageSetUpPr fitToPage="1"/>
  </sheetPr>
  <dimension ref="A1:K46"/>
  <sheetViews>
    <sheetView zoomScale="80" zoomScaleNormal="8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10" width="15" style="3" bestFit="1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124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7" t="s">
        <v>125</v>
      </c>
      <c r="D3" s="7" t="s">
        <v>126</v>
      </c>
      <c r="E3" s="9" t="s">
        <v>69</v>
      </c>
      <c r="F3" s="74" t="s">
        <v>127</v>
      </c>
      <c r="G3" s="74" t="s">
        <v>128</v>
      </c>
      <c r="H3" s="9" t="s">
        <v>69</v>
      </c>
      <c r="I3" s="132" t="s">
        <v>129</v>
      </c>
      <c r="J3" s="132" t="s">
        <v>130</v>
      </c>
      <c r="K3" s="139" t="s">
        <v>70</v>
      </c>
    </row>
    <row r="4" spans="1:11">
      <c r="A4" s="13"/>
      <c r="B4" s="14"/>
      <c r="C4" s="15" t="s">
        <v>71</v>
      </c>
      <c r="D4" s="15" t="s">
        <v>71</v>
      </c>
      <c r="E4" s="16" t="s">
        <v>72</v>
      </c>
      <c r="F4" s="75" t="s">
        <v>73</v>
      </c>
      <c r="G4" s="75" t="s">
        <v>73</v>
      </c>
      <c r="H4" s="16" t="s">
        <v>74</v>
      </c>
      <c r="I4" s="133" t="s">
        <v>7</v>
      </c>
      <c r="J4" s="134" t="s">
        <v>7</v>
      </c>
      <c r="K4" s="140" t="s">
        <v>75</v>
      </c>
    </row>
    <row r="5" spans="1:11" ht="16.5">
      <c r="A5" s="21" t="s">
        <v>8</v>
      </c>
      <c r="B5" s="22" t="s">
        <v>9</v>
      </c>
      <c r="C5" s="23">
        <v>1248</v>
      </c>
      <c r="D5" s="23">
        <v>14608</v>
      </c>
      <c r="E5" s="114">
        <f>IF(D5,(C5-D5)/D5,0)</f>
        <v>-0.91456736035049291</v>
      </c>
      <c r="F5" s="76">
        <v>932222</v>
      </c>
      <c r="G5" s="76">
        <v>2895213</v>
      </c>
      <c r="H5" s="114">
        <f>IF(G5,(F5-G5)/G5,0)</f>
        <v>-0.67801263672137424</v>
      </c>
      <c r="I5" s="25">
        <f>IF(C5,F5/C5,0)</f>
        <v>746.97275641025647</v>
      </c>
      <c r="J5" s="25">
        <f>IF(D5,G5/D5,0)</f>
        <v>198.19366100766703</v>
      </c>
      <c r="K5" s="116">
        <f>IF(J5,(I5-J5)/J5,0)</f>
        <v>2.7689033676075043</v>
      </c>
    </row>
    <row r="6" spans="1:11" ht="16.5">
      <c r="A6" s="26" t="s">
        <v>10</v>
      </c>
      <c r="B6" s="27" t="s">
        <v>11</v>
      </c>
      <c r="C6" s="23">
        <v>0</v>
      </c>
      <c r="D6" s="23">
        <v>219</v>
      </c>
      <c r="E6" s="114">
        <f t="shared" ref="E6:E11" si="0">IF(D6,(C6-D6)/D6,0)</f>
        <v>-1</v>
      </c>
      <c r="F6" s="76">
        <v>0</v>
      </c>
      <c r="G6" s="76">
        <v>244725</v>
      </c>
      <c r="H6" s="114">
        <f t="shared" ref="H6:H11" si="1">IF(G6,(F6-G6)/G6,0)</f>
        <v>-1</v>
      </c>
      <c r="I6" s="25">
        <f t="shared" ref="I6:J11" si="2">IF(C6,F6/C6,0)</f>
        <v>0</v>
      </c>
      <c r="J6" s="25">
        <f t="shared" si="2"/>
        <v>1117.4657534246576</v>
      </c>
      <c r="K6" s="116">
        <f t="shared" ref="K6:K11" si="3">IF(J6,(I6-J6)/J6,0)</f>
        <v>-1</v>
      </c>
    </row>
    <row r="7" spans="1:11" ht="16.5">
      <c r="A7" s="21" t="s">
        <v>12</v>
      </c>
      <c r="B7" s="28" t="s">
        <v>13</v>
      </c>
      <c r="C7" s="23">
        <v>2382</v>
      </c>
      <c r="D7" s="23">
        <v>0</v>
      </c>
      <c r="E7" s="115">
        <f t="shared" si="0"/>
        <v>0</v>
      </c>
      <c r="F7" s="76">
        <v>294152</v>
      </c>
      <c r="G7" s="76">
        <v>0</v>
      </c>
      <c r="H7" s="114">
        <f t="shared" si="1"/>
        <v>0</v>
      </c>
      <c r="I7" s="25">
        <f t="shared" si="2"/>
        <v>123.48950461796809</v>
      </c>
      <c r="J7" s="25">
        <f t="shared" si="2"/>
        <v>0</v>
      </c>
      <c r="K7" s="116">
        <f t="shared" si="3"/>
        <v>0</v>
      </c>
    </row>
    <row r="8" spans="1:11" ht="16.5">
      <c r="A8" s="21" t="s">
        <v>14</v>
      </c>
      <c r="B8" s="28" t="s">
        <v>15</v>
      </c>
      <c r="C8" s="23">
        <v>22</v>
      </c>
      <c r="D8" s="23">
        <v>266</v>
      </c>
      <c r="E8" s="114">
        <f t="shared" si="0"/>
        <v>-0.91729323308270672</v>
      </c>
      <c r="F8" s="76">
        <v>33766</v>
      </c>
      <c r="G8" s="76">
        <v>120684</v>
      </c>
      <c r="H8" s="114">
        <f t="shared" si="1"/>
        <v>-0.7202114613370455</v>
      </c>
      <c r="I8" s="25">
        <f t="shared" si="2"/>
        <v>1534.8181818181818</v>
      </c>
      <c r="J8" s="25">
        <f t="shared" si="2"/>
        <v>453.69924812030075</v>
      </c>
      <c r="K8" s="116">
        <f t="shared" si="3"/>
        <v>2.3828977856520859</v>
      </c>
    </row>
    <row r="9" spans="1:11" ht="16.5">
      <c r="A9" s="21" t="s">
        <v>16</v>
      </c>
      <c r="B9" s="28" t="s">
        <v>17</v>
      </c>
      <c r="C9" s="23">
        <v>4158</v>
      </c>
      <c r="D9" s="23">
        <v>8668</v>
      </c>
      <c r="E9" s="115">
        <f t="shared" si="0"/>
        <v>-0.52030456852791873</v>
      </c>
      <c r="F9" s="76">
        <v>2313738</v>
      </c>
      <c r="G9" s="76">
        <v>4675038</v>
      </c>
      <c r="H9" s="114">
        <f t="shared" si="1"/>
        <v>-0.50508680357250568</v>
      </c>
      <c r="I9" s="25">
        <f t="shared" si="2"/>
        <v>556.4545454545455</v>
      </c>
      <c r="J9" s="25">
        <f t="shared" si="2"/>
        <v>539.34448546377484</v>
      </c>
      <c r="K9" s="116">
        <f t="shared" si="3"/>
        <v>3.1723806309167969E-2</v>
      </c>
    </row>
    <row r="10" spans="1:11" ht="16.5">
      <c r="A10" s="21" t="s">
        <v>18</v>
      </c>
      <c r="B10" s="28" t="s">
        <v>19</v>
      </c>
      <c r="C10" s="23">
        <v>20356</v>
      </c>
      <c r="D10" s="23">
        <v>12676</v>
      </c>
      <c r="E10" s="115">
        <f t="shared" si="0"/>
        <v>0.60586935941937514</v>
      </c>
      <c r="F10" s="76">
        <v>31412078</v>
      </c>
      <c r="G10" s="76">
        <v>18100926</v>
      </c>
      <c r="H10" s="114">
        <f t="shared" si="1"/>
        <v>0.73538513996466259</v>
      </c>
      <c r="I10" s="25">
        <f t="shared" si="2"/>
        <v>1543.1360778148949</v>
      </c>
      <c r="J10" s="25">
        <f t="shared" si="2"/>
        <v>1427.968286525718</v>
      </c>
      <c r="K10" s="116">
        <f t="shared" si="3"/>
        <v>8.0651504921991621E-2</v>
      </c>
    </row>
    <row r="11" spans="1:11" ht="17.25" thickBot="1">
      <c r="A11" s="30" t="s">
        <v>20</v>
      </c>
      <c r="B11" s="70" t="s">
        <v>21</v>
      </c>
      <c r="C11" s="99">
        <f>SUM(C5:C10)</f>
        <v>28166</v>
      </c>
      <c r="D11" s="99">
        <f>SUM(D5:D10)</f>
        <v>36437</v>
      </c>
      <c r="E11" s="111">
        <f t="shared" si="0"/>
        <v>-0.22699453851853885</v>
      </c>
      <c r="F11" s="112">
        <f>SUM(F5:F10)</f>
        <v>34985956</v>
      </c>
      <c r="G11" s="112">
        <f>SUM(G5:G10)</f>
        <v>26036586</v>
      </c>
      <c r="H11" s="111">
        <f t="shared" si="1"/>
        <v>0.34372286750651565</v>
      </c>
      <c r="I11" s="113">
        <f t="shared" si="2"/>
        <v>1242.134346375062</v>
      </c>
      <c r="J11" s="113">
        <f t="shared" si="2"/>
        <v>714.56448115926116</v>
      </c>
      <c r="K11" s="111">
        <f t="shared" si="3"/>
        <v>0.73830966851292013</v>
      </c>
    </row>
    <row r="12" spans="1:11" ht="11.25" customHeight="1" thickTop="1">
      <c r="A12" s="33"/>
      <c r="B12" s="34"/>
      <c r="E12" s="68"/>
      <c r="F12" s="78"/>
      <c r="G12" s="78"/>
      <c r="H12" s="68"/>
      <c r="I12" s="60"/>
      <c r="J12" s="69"/>
      <c r="K12" s="61"/>
    </row>
    <row r="13" spans="1:11" ht="16.5">
      <c r="A13" s="21" t="s">
        <v>22</v>
      </c>
      <c r="B13" s="22" t="s">
        <v>23</v>
      </c>
      <c r="C13" s="23">
        <v>1</v>
      </c>
      <c r="D13" s="23">
        <v>4</v>
      </c>
      <c r="E13" s="114">
        <f t="shared" ref="E13" si="4">IF(D13,(C13-D13)/D13,0)</f>
        <v>-0.75</v>
      </c>
      <c r="F13" s="76">
        <v>285</v>
      </c>
      <c r="G13" s="76">
        <v>6112</v>
      </c>
      <c r="H13" s="114">
        <f t="shared" ref="H13" si="5">IF(G13,(F13-G13)/G13,0)</f>
        <v>-0.95337041884816753</v>
      </c>
      <c r="I13" s="25">
        <f t="shared" ref="I13:J14" si="6">IF(C13,F13/C13,0)</f>
        <v>285</v>
      </c>
      <c r="J13" s="25">
        <f t="shared" si="6"/>
        <v>1528</v>
      </c>
      <c r="K13" s="116">
        <f t="shared" ref="K13" si="7">IF(J13,(I13-J13)/J13,0)</f>
        <v>-0.81348167539267013</v>
      </c>
    </row>
    <row r="14" spans="1:11" ht="17.25" thickBot="1">
      <c r="A14" s="30" t="s">
        <v>24</v>
      </c>
      <c r="B14" s="36" t="s">
        <v>76</v>
      </c>
      <c r="C14" s="99">
        <f>SUM(C11:C13)</f>
        <v>28167</v>
      </c>
      <c r="D14" s="99">
        <f>SUM(D11:D13)</f>
        <v>36441</v>
      </c>
      <c r="E14" s="117">
        <f>(C14-D14)/D14</f>
        <v>-0.2270519469827941</v>
      </c>
      <c r="F14" s="112">
        <f>SUM(F8:F13)</f>
        <v>68745823</v>
      </c>
      <c r="G14" s="112">
        <f>SUM(G8:G13)</f>
        <v>48939346</v>
      </c>
      <c r="H14" s="118">
        <f>(F14-G14)/G14</f>
        <v>0.40471478715714754</v>
      </c>
      <c r="I14" s="113">
        <f t="shared" si="6"/>
        <v>2440.6512230624489</v>
      </c>
      <c r="J14" s="113">
        <f t="shared" si="6"/>
        <v>1342.9748360363326</v>
      </c>
      <c r="K14" s="111">
        <f>(I14-J14)/J14</f>
        <v>0.81734695064414442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131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132</v>
      </c>
      <c r="D18" s="7" t="s">
        <v>126</v>
      </c>
      <c r="E18" s="9" t="s">
        <v>69</v>
      </c>
      <c r="F18" s="74" t="s">
        <v>127</v>
      </c>
      <c r="G18" s="74" t="s">
        <v>128</v>
      </c>
      <c r="H18" s="9" t="s">
        <v>69</v>
      </c>
      <c r="I18" s="44"/>
      <c r="J18" s="44"/>
    </row>
    <row r="19" spans="1:10">
      <c r="A19" s="13"/>
      <c r="B19" s="14"/>
      <c r="C19" s="15" t="s">
        <v>77</v>
      </c>
      <c r="D19" s="15" t="s">
        <v>77</v>
      </c>
      <c r="E19" s="16" t="s">
        <v>72</v>
      </c>
      <c r="F19" s="75" t="s">
        <v>73</v>
      </c>
      <c r="G19" s="75" t="s">
        <v>73</v>
      </c>
      <c r="H19" s="16" t="s">
        <v>78</v>
      </c>
      <c r="I19" s="45"/>
      <c r="J19" s="44"/>
    </row>
    <row r="20" spans="1:10">
      <c r="A20" s="46" t="s">
        <v>28</v>
      </c>
      <c r="B20" s="22" t="s">
        <v>29</v>
      </c>
      <c r="C20" s="23">
        <v>642</v>
      </c>
      <c r="D20" s="23">
        <v>1068</v>
      </c>
      <c r="E20" s="116">
        <f t="shared" ref="E20:E41" si="8">IF(D20,(C20-D20)/D20,0)</f>
        <v>-0.398876404494382</v>
      </c>
      <c r="F20" s="76">
        <v>58199</v>
      </c>
      <c r="G20" s="76">
        <v>130874</v>
      </c>
      <c r="H20" s="116">
        <f t="shared" ref="H20:H24" si="9">IF(G20,(F20-G20)/G20,0)</f>
        <v>-0.5553051026177851</v>
      </c>
      <c r="I20" s="4"/>
      <c r="J20" s="4"/>
    </row>
    <row r="21" spans="1:10">
      <c r="A21" s="46" t="s">
        <v>30</v>
      </c>
      <c r="B21" s="22" t="s">
        <v>31</v>
      </c>
      <c r="C21" s="23">
        <v>8</v>
      </c>
      <c r="D21" s="23">
        <v>911</v>
      </c>
      <c r="E21" s="114">
        <f t="shared" si="8"/>
        <v>-0.99121844127332603</v>
      </c>
      <c r="F21" s="76">
        <v>1703</v>
      </c>
      <c r="G21" s="76">
        <v>134659</v>
      </c>
      <c r="H21" s="116">
        <f t="shared" si="9"/>
        <v>-0.98735324040725092</v>
      </c>
      <c r="I21" s="4"/>
      <c r="J21" s="4"/>
    </row>
    <row r="22" spans="1:10">
      <c r="A22" s="46" t="s">
        <v>32</v>
      </c>
      <c r="B22" s="22" t="s">
        <v>33</v>
      </c>
      <c r="C22" s="23">
        <v>183244</v>
      </c>
      <c r="D22" s="23">
        <v>272015</v>
      </c>
      <c r="E22" s="114">
        <f t="shared" si="8"/>
        <v>-0.32634597356763412</v>
      </c>
      <c r="F22" s="76">
        <v>11851034</v>
      </c>
      <c r="G22" s="76">
        <v>12810206</v>
      </c>
      <c r="H22" s="116">
        <f t="shared" si="9"/>
        <v>-7.4875610899621761E-2</v>
      </c>
      <c r="I22" s="4"/>
      <c r="J22" s="4"/>
    </row>
    <row r="23" spans="1:10">
      <c r="A23" s="46" t="s">
        <v>34</v>
      </c>
      <c r="B23" s="22" t="s">
        <v>35</v>
      </c>
      <c r="C23" s="23">
        <v>31630</v>
      </c>
      <c r="D23" s="23">
        <v>25625</v>
      </c>
      <c r="E23" s="116">
        <f t="shared" si="8"/>
        <v>0.23434146341463416</v>
      </c>
      <c r="F23" s="76">
        <v>727320</v>
      </c>
      <c r="G23" s="76">
        <v>362254</v>
      </c>
      <c r="H23" s="116">
        <f t="shared" si="9"/>
        <v>1.0077625091786426</v>
      </c>
      <c r="I23" s="4"/>
      <c r="J23" s="4"/>
    </row>
    <row r="24" spans="1:10">
      <c r="A24" s="46" t="s">
        <v>36</v>
      </c>
      <c r="B24" s="22" t="s">
        <v>37</v>
      </c>
      <c r="C24" s="23">
        <v>39322</v>
      </c>
      <c r="D24" s="23">
        <v>12729</v>
      </c>
      <c r="E24" s="116">
        <f t="shared" si="8"/>
        <v>2.0891664702647499</v>
      </c>
      <c r="F24" s="76">
        <v>925471</v>
      </c>
      <c r="G24" s="76">
        <v>335187</v>
      </c>
      <c r="H24" s="116">
        <f t="shared" si="9"/>
        <v>1.7610587522785788</v>
      </c>
      <c r="I24" s="4"/>
      <c r="J24" s="4"/>
    </row>
    <row r="25" spans="1:10">
      <c r="A25" s="46" t="s">
        <v>38</v>
      </c>
      <c r="B25" s="22" t="s">
        <v>39</v>
      </c>
      <c r="C25" s="23">
        <v>15521</v>
      </c>
      <c r="D25" s="23">
        <v>9934</v>
      </c>
      <c r="E25" s="114">
        <f t="shared" si="8"/>
        <v>0.56241191866317697</v>
      </c>
      <c r="F25" s="76">
        <v>1601081</v>
      </c>
      <c r="G25" s="76">
        <v>1012655</v>
      </c>
      <c r="H25" s="116">
        <f>IF(G25,(F25-G25)/G25,0)</f>
        <v>0.5810725271686803</v>
      </c>
      <c r="I25" s="4"/>
      <c r="J25" s="4"/>
    </row>
    <row r="26" spans="1:10">
      <c r="A26" s="46" t="s">
        <v>40</v>
      </c>
      <c r="B26" s="22" t="s">
        <v>41</v>
      </c>
      <c r="C26" s="23">
        <v>6674</v>
      </c>
      <c r="D26" s="23">
        <v>13230</v>
      </c>
      <c r="E26" s="114">
        <f t="shared" si="8"/>
        <v>-0.49554043839758127</v>
      </c>
      <c r="F26" s="76">
        <v>1264583</v>
      </c>
      <c r="G26" s="76">
        <v>1131941</v>
      </c>
      <c r="H26" s="116">
        <f t="shared" ref="H26:H41" si="10">IF(G26,(F26-G26)/G26,0)</f>
        <v>0.11718101915205828</v>
      </c>
      <c r="I26" s="4"/>
      <c r="J26" s="4"/>
    </row>
    <row r="27" spans="1:10">
      <c r="A27" s="46">
        <v>87149320103</v>
      </c>
      <c r="B27" s="22" t="s">
        <v>99</v>
      </c>
      <c r="C27" s="23">
        <v>536</v>
      </c>
      <c r="D27" s="23">
        <v>2752</v>
      </c>
      <c r="E27" s="114">
        <v>0</v>
      </c>
      <c r="F27" s="76">
        <v>9699</v>
      </c>
      <c r="G27" s="76">
        <v>125424</v>
      </c>
      <c r="H27" s="116">
        <f t="shared" si="10"/>
        <v>-0.92267030233448144</v>
      </c>
      <c r="I27" s="4"/>
      <c r="J27" s="4"/>
    </row>
    <row r="28" spans="1:10">
      <c r="A28" s="46" t="s">
        <v>42</v>
      </c>
      <c r="B28" s="22" t="s">
        <v>43</v>
      </c>
      <c r="C28" s="23">
        <v>0</v>
      </c>
      <c r="D28" s="23">
        <v>443</v>
      </c>
      <c r="E28" s="114">
        <f t="shared" si="8"/>
        <v>-1</v>
      </c>
      <c r="F28" s="76">
        <v>0</v>
      </c>
      <c r="G28" s="76">
        <v>9871</v>
      </c>
      <c r="H28" s="116">
        <f t="shared" si="10"/>
        <v>-1</v>
      </c>
      <c r="I28" s="4"/>
      <c r="J28" s="4"/>
    </row>
    <row r="29" spans="1:10">
      <c r="A29" s="46" t="s">
        <v>44</v>
      </c>
      <c r="B29" s="22" t="s">
        <v>45</v>
      </c>
      <c r="C29" s="23">
        <v>176119</v>
      </c>
      <c r="D29" s="23">
        <v>156768</v>
      </c>
      <c r="E29" s="116">
        <f t="shared" si="8"/>
        <v>0.12343718105735864</v>
      </c>
      <c r="F29" s="76">
        <v>5613573</v>
      </c>
      <c r="G29" s="76">
        <v>7111772</v>
      </c>
      <c r="H29" s="116">
        <f t="shared" si="10"/>
        <v>-0.21066465572855822</v>
      </c>
      <c r="I29" s="4"/>
      <c r="J29" s="4"/>
    </row>
    <row r="30" spans="1:10">
      <c r="A30" s="46" t="s">
        <v>46</v>
      </c>
      <c r="B30" s="22" t="s">
        <v>47</v>
      </c>
      <c r="C30" s="23">
        <v>9705</v>
      </c>
      <c r="D30" s="23">
        <v>7453</v>
      </c>
      <c r="E30" s="116">
        <f t="shared" si="8"/>
        <v>0.30216020394472026</v>
      </c>
      <c r="F30" s="76">
        <v>529753</v>
      </c>
      <c r="G30" s="76">
        <v>249905</v>
      </c>
      <c r="H30" s="116">
        <f t="shared" si="10"/>
        <v>1.1198175306616514</v>
      </c>
      <c r="I30" s="4"/>
      <c r="J30" s="4"/>
    </row>
    <row r="31" spans="1:10">
      <c r="A31" s="46" t="s">
        <v>48</v>
      </c>
      <c r="B31" s="22" t="s">
        <v>49</v>
      </c>
      <c r="C31" s="23">
        <v>28236</v>
      </c>
      <c r="D31" s="23">
        <v>19127</v>
      </c>
      <c r="E31" s="116">
        <f t="shared" si="8"/>
        <v>0.47623777905578502</v>
      </c>
      <c r="F31" s="76">
        <v>591015</v>
      </c>
      <c r="G31" s="76">
        <v>288570</v>
      </c>
      <c r="H31" s="116">
        <f t="shared" si="10"/>
        <v>1.0480819211976298</v>
      </c>
      <c r="I31" s="4"/>
      <c r="J31" s="4"/>
    </row>
    <row r="32" spans="1:10">
      <c r="A32" s="46" t="s">
        <v>50</v>
      </c>
      <c r="B32" s="22" t="s">
        <v>51</v>
      </c>
      <c r="C32" s="23">
        <v>36582</v>
      </c>
      <c r="D32" s="23">
        <v>53041</v>
      </c>
      <c r="E32" s="114">
        <f t="shared" si="8"/>
        <v>-0.31030712090646856</v>
      </c>
      <c r="F32" s="76">
        <v>2031188</v>
      </c>
      <c r="G32" s="76">
        <v>2346491</v>
      </c>
      <c r="H32" s="116">
        <f t="shared" si="10"/>
        <v>-0.1343721326866372</v>
      </c>
      <c r="I32" s="4"/>
      <c r="J32" s="4"/>
    </row>
    <row r="33" spans="1:10">
      <c r="A33" s="46" t="s">
        <v>52</v>
      </c>
      <c r="B33" s="22" t="s">
        <v>53</v>
      </c>
      <c r="C33" s="23">
        <v>5711</v>
      </c>
      <c r="D33" s="23">
        <v>18355</v>
      </c>
      <c r="E33" s="114">
        <f t="shared" si="8"/>
        <v>-0.68885862162898392</v>
      </c>
      <c r="F33" s="76">
        <v>138874</v>
      </c>
      <c r="G33" s="76">
        <v>524483</v>
      </c>
      <c r="H33" s="116">
        <f t="shared" si="10"/>
        <v>-0.73521734736874222</v>
      </c>
      <c r="I33" s="4"/>
      <c r="J33" s="4"/>
    </row>
    <row r="34" spans="1:10">
      <c r="A34" s="46" t="s">
        <v>54</v>
      </c>
      <c r="B34" s="22" t="s">
        <v>55</v>
      </c>
      <c r="C34" s="23">
        <v>25613</v>
      </c>
      <c r="D34" s="23">
        <v>38928</v>
      </c>
      <c r="E34" s="114">
        <f t="shared" si="8"/>
        <v>-0.34204171804356759</v>
      </c>
      <c r="F34" s="76">
        <v>2106251</v>
      </c>
      <c r="G34" s="76">
        <v>3806877</v>
      </c>
      <c r="H34" s="116">
        <f t="shared" si="10"/>
        <v>-0.44672470374009982</v>
      </c>
      <c r="I34" s="4"/>
      <c r="J34" s="4"/>
    </row>
    <row r="35" spans="1:10">
      <c r="A35" s="46">
        <v>87149320906</v>
      </c>
      <c r="B35" s="22" t="s">
        <v>98</v>
      </c>
      <c r="C35" s="23">
        <v>36146</v>
      </c>
      <c r="D35" s="23">
        <v>85518</v>
      </c>
      <c r="E35" s="114">
        <f t="shared" si="8"/>
        <v>-0.57732874950302859</v>
      </c>
      <c r="F35" s="76">
        <v>1025217</v>
      </c>
      <c r="G35" s="76">
        <v>2679079</v>
      </c>
      <c r="H35" s="116">
        <f t="shared" si="10"/>
        <v>-0.61732483439271479</v>
      </c>
      <c r="I35" s="4"/>
      <c r="J35" s="4"/>
    </row>
    <row r="36" spans="1:10">
      <c r="A36" s="46" t="s">
        <v>56</v>
      </c>
      <c r="B36" s="22" t="s">
        <v>57</v>
      </c>
      <c r="C36" s="23">
        <v>1033</v>
      </c>
      <c r="D36" s="23">
        <v>2947</v>
      </c>
      <c r="E36" s="114">
        <f t="shared" si="8"/>
        <v>-0.64947404139803189</v>
      </c>
      <c r="F36" s="76">
        <v>30063</v>
      </c>
      <c r="G36" s="76">
        <v>61321</v>
      </c>
      <c r="H36" s="116">
        <f t="shared" si="10"/>
        <v>-0.50974380717861745</v>
      </c>
      <c r="I36" s="4"/>
      <c r="J36" s="4"/>
    </row>
    <row r="37" spans="1:10">
      <c r="A37" s="46" t="s">
        <v>58</v>
      </c>
      <c r="B37" s="22" t="s">
        <v>59</v>
      </c>
      <c r="C37" s="23">
        <v>11074</v>
      </c>
      <c r="D37" s="23">
        <v>6910</v>
      </c>
      <c r="E37" s="116">
        <f t="shared" si="8"/>
        <v>0.60260492040520985</v>
      </c>
      <c r="F37" s="76">
        <v>574096</v>
      </c>
      <c r="G37" s="76">
        <v>290589</v>
      </c>
      <c r="H37" s="116">
        <f t="shared" si="10"/>
        <v>0.97562880907398419</v>
      </c>
      <c r="I37" s="4"/>
      <c r="J37" s="4"/>
    </row>
    <row r="38" spans="1:10">
      <c r="A38" s="46" t="s">
        <v>60</v>
      </c>
      <c r="B38" s="22" t="s">
        <v>61</v>
      </c>
      <c r="C38" s="23">
        <v>7137</v>
      </c>
      <c r="D38" s="23">
        <v>10149</v>
      </c>
      <c r="E38" s="114">
        <f t="shared" si="8"/>
        <v>-0.29677800768548623</v>
      </c>
      <c r="F38" s="76">
        <v>292087</v>
      </c>
      <c r="G38" s="76">
        <v>379708</v>
      </c>
      <c r="H38" s="116">
        <f t="shared" si="10"/>
        <v>-0.2307588989433986</v>
      </c>
      <c r="I38" s="4"/>
      <c r="J38" s="4"/>
    </row>
    <row r="39" spans="1:10">
      <c r="A39" s="46" t="s">
        <v>62</v>
      </c>
      <c r="B39" s="22" t="s">
        <v>63</v>
      </c>
      <c r="C39" s="23">
        <v>25300</v>
      </c>
      <c r="D39" s="23">
        <v>19384</v>
      </c>
      <c r="E39" s="116">
        <f t="shared" si="8"/>
        <v>0.30520016508460585</v>
      </c>
      <c r="F39" s="76">
        <v>1054030</v>
      </c>
      <c r="G39" s="76">
        <v>675360</v>
      </c>
      <c r="H39" s="116">
        <f t="shared" si="10"/>
        <v>0.56069355602937687</v>
      </c>
      <c r="I39" s="4"/>
      <c r="J39" s="4"/>
    </row>
    <row r="40" spans="1:10">
      <c r="A40" s="46" t="s">
        <v>64</v>
      </c>
      <c r="B40" s="22" t="s">
        <v>65</v>
      </c>
      <c r="C40" s="23">
        <v>116481</v>
      </c>
      <c r="D40" s="23">
        <v>111455</v>
      </c>
      <c r="E40" s="114">
        <f t="shared" si="8"/>
        <v>4.5094432730698492E-2</v>
      </c>
      <c r="F40" s="76">
        <v>2165984</v>
      </c>
      <c r="G40" s="76">
        <v>1905483</v>
      </c>
      <c r="H40" s="116">
        <f t="shared" si="10"/>
        <v>0.13671126953113724</v>
      </c>
      <c r="I40" s="4"/>
      <c r="J40" s="4"/>
    </row>
    <row r="41" spans="1:10">
      <c r="A41" s="46" t="s">
        <v>66</v>
      </c>
      <c r="B41" s="22" t="s">
        <v>67</v>
      </c>
      <c r="C41" s="23">
        <v>1546</v>
      </c>
      <c r="D41" s="23">
        <v>2217</v>
      </c>
      <c r="E41" s="114">
        <f t="shared" si="8"/>
        <v>-0.3026612539467749</v>
      </c>
      <c r="F41" s="76">
        <v>22110</v>
      </c>
      <c r="G41" s="76">
        <v>30030</v>
      </c>
      <c r="H41" s="116">
        <f t="shared" si="10"/>
        <v>-0.26373626373626374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758260</v>
      </c>
      <c r="D42" s="120">
        <f>SUM(D20:D41)</f>
        <v>870959</v>
      </c>
      <c r="E42" s="111">
        <f t="shared" ref="E42" si="11">(C42-D42)/D42</f>
        <v>-0.12939644690507821</v>
      </c>
      <c r="F42" s="121">
        <f>SUM(F20:F41)</f>
        <v>32613331</v>
      </c>
      <c r="G42" s="121">
        <f>SUM(G20:G41)</f>
        <v>36402739</v>
      </c>
      <c r="H42" s="118">
        <f t="shared" ref="H42" si="12">(F42-G42)/G42</f>
        <v>-0.10409678238772088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H5:H11">
    <cfRule type="cellIs" dxfId="85" priority="5" operator="greaterThanOrEqual">
      <formula>0</formula>
    </cfRule>
    <cfRule type="cellIs" dxfId="84" priority="6" operator="lessThan">
      <formula>0</formula>
    </cfRule>
  </conditionalFormatting>
  <conditionalFormatting sqref="H13:H14">
    <cfRule type="cellIs" dxfId="83" priority="3" operator="greaterThanOrEqual">
      <formula>0</formula>
    </cfRule>
    <cfRule type="cellIs" dxfId="82" priority="4" operator="lessThan">
      <formula>0</formula>
    </cfRule>
  </conditionalFormatting>
  <conditionalFormatting sqref="H20:H42">
    <cfRule type="cellIs" dxfId="81" priority="1" operator="greaterThanOrEqual">
      <formula>0</formula>
    </cfRule>
    <cfRule type="cellIs" dxfId="80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3EBC-D2EF-4B12-AFE9-3059DB56CCC5}">
  <sheetPr>
    <tabColor rgb="FF003300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20" style="4" customWidth="1"/>
    <col min="4" max="4" width="19.125" style="4" customWidth="1"/>
    <col min="5" max="5" width="12.125" style="4" customWidth="1"/>
    <col min="6" max="6" width="19.875" style="4" customWidth="1"/>
    <col min="7" max="7" width="20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276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181" t="s">
        <v>275</v>
      </c>
      <c r="D3" s="186" t="s">
        <v>272</v>
      </c>
      <c r="E3" s="9" t="s">
        <v>79</v>
      </c>
      <c r="F3" s="180" t="s">
        <v>273</v>
      </c>
      <c r="G3" s="74" t="s">
        <v>274</v>
      </c>
      <c r="H3" s="9" t="s">
        <v>79</v>
      </c>
      <c r="I3" s="56" t="s">
        <v>134</v>
      </c>
      <c r="J3" s="56" t="s">
        <v>85</v>
      </c>
      <c r="K3" s="64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144">
        <v>52970</v>
      </c>
      <c r="D5" s="194">
        <v>40575</v>
      </c>
      <c r="E5" s="115">
        <f>IF(D5,(C5-D5)/D5,0)</f>
        <v>0.30548367221195316</v>
      </c>
      <c r="F5" s="144">
        <v>3197625</v>
      </c>
      <c r="G5" s="150">
        <v>2523379</v>
      </c>
      <c r="H5" s="114">
        <f t="shared" ref="H5:H11" si="0">(F5-G5)/G5</f>
        <v>0.26719965569975812</v>
      </c>
      <c r="I5" s="168">
        <f t="shared" ref="I5:J11" si="1">F5/C5</f>
        <v>60.36671700962809</v>
      </c>
      <c r="J5" s="168">
        <f t="shared" si="1"/>
        <v>62.190486752926681</v>
      </c>
      <c r="K5" s="125">
        <f t="shared" ref="K5:K11" si="2">(I5-J5)/J5</f>
        <v>-2.9325542193360702E-2</v>
      </c>
    </row>
    <row r="6" spans="1:11" ht="16.5">
      <c r="A6" s="26" t="s">
        <v>10</v>
      </c>
      <c r="B6" s="27" t="s">
        <v>11</v>
      </c>
      <c r="C6" s="144">
        <v>21153</v>
      </c>
      <c r="D6" s="194">
        <v>24825</v>
      </c>
      <c r="E6" s="114">
        <f t="shared" ref="E6:E11" si="3">IF(D6,(C6-D6)/D6,0)</f>
        <v>-0.14791540785498489</v>
      </c>
      <c r="F6" s="144">
        <v>1955262</v>
      </c>
      <c r="G6" s="150">
        <v>2309399</v>
      </c>
      <c r="H6" s="114">
        <f t="shared" si="0"/>
        <v>-0.15334595710832125</v>
      </c>
      <c r="I6" s="168">
        <f t="shared" si="1"/>
        <v>92.434264643313</v>
      </c>
      <c r="J6" s="168">
        <f t="shared" si="1"/>
        <v>93.027150050352461</v>
      </c>
      <c r="K6" s="125">
        <f t="shared" si="2"/>
        <v>-6.3732513219909651E-3</v>
      </c>
    </row>
    <row r="7" spans="1:11" ht="16.5">
      <c r="A7" s="21" t="s">
        <v>12</v>
      </c>
      <c r="B7" s="28" t="s">
        <v>13</v>
      </c>
      <c r="C7" s="144">
        <v>30390</v>
      </c>
      <c r="D7" s="194">
        <v>31656</v>
      </c>
      <c r="E7" s="115">
        <f t="shared" si="3"/>
        <v>-3.9992418498862772E-2</v>
      </c>
      <c r="F7" s="144">
        <v>1811118</v>
      </c>
      <c r="G7" s="150">
        <v>1778454</v>
      </c>
      <c r="H7" s="114">
        <f t="shared" si="0"/>
        <v>1.8366513837299137E-2</v>
      </c>
      <c r="I7" s="168">
        <f t="shared" si="1"/>
        <v>59.595853899308985</v>
      </c>
      <c r="J7" s="168">
        <f t="shared" si="1"/>
        <v>56.180629264594387</v>
      </c>
      <c r="K7" s="125">
        <f t="shared" si="2"/>
        <v>6.0790074433482846E-2</v>
      </c>
    </row>
    <row r="8" spans="1:11" ht="16.5">
      <c r="A8" s="21" t="s">
        <v>14</v>
      </c>
      <c r="B8" s="28" t="s">
        <v>15</v>
      </c>
      <c r="C8" s="144">
        <v>54437</v>
      </c>
      <c r="D8" s="194">
        <v>62748</v>
      </c>
      <c r="E8" s="116">
        <f t="shared" si="3"/>
        <v>-0.13245043666730413</v>
      </c>
      <c r="F8" s="144">
        <v>5723812</v>
      </c>
      <c r="G8" s="150">
        <v>6118220</v>
      </c>
      <c r="H8" s="114">
        <f t="shared" si="0"/>
        <v>-6.4464501113068839E-2</v>
      </c>
      <c r="I8" s="168">
        <f t="shared" si="1"/>
        <v>105.14561787019858</v>
      </c>
      <c r="J8" s="168">
        <f t="shared" si="1"/>
        <v>97.504621661248166</v>
      </c>
      <c r="K8" s="125">
        <f t="shared" si="2"/>
        <v>7.8365477233447056E-2</v>
      </c>
    </row>
    <row r="9" spans="1:11" ht="16.5">
      <c r="A9" s="21" t="s">
        <v>16</v>
      </c>
      <c r="B9" s="28" t="s">
        <v>17</v>
      </c>
      <c r="C9" s="144">
        <v>16421</v>
      </c>
      <c r="D9" s="194">
        <v>18075</v>
      </c>
      <c r="E9" s="116">
        <f t="shared" si="3"/>
        <v>-9.1507607192254495E-2</v>
      </c>
      <c r="F9" s="144">
        <v>2031097</v>
      </c>
      <c r="G9" s="187">
        <v>1843188</v>
      </c>
      <c r="H9" s="116">
        <f t="shared" si="0"/>
        <v>0.10194782084084748</v>
      </c>
      <c r="I9" s="168">
        <f t="shared" si="1"/>
        <v>123.68899579806346</v>
      </c>
      <c r="J9" s="168">
        <f t="shared" si="1"/>
        <v>101.97443983402489</v>
      </c>
      <c r="K9" s="125">
        <f t="shared" si="2"/>
        <v>0.21294116446612993</v>
      </c>
    </row>
    <row r="10" spans="1:11" ht="16.5">
      <c r="A10" s="21" t="s">
        <v>18</v>
      </c>
      <c r="B10" s="28" t="s">
        <v>19</v>
      </c>
      <c r="C10" s="144">
        <v>28148</v>
      </c>
      <c r="D10" s="182">
        <v>16110</v>
      </c>
      <c r="E10" s="116">
        <f t="shared" si="3"/>
        <v>0.74723774053382996</v>
      </c>
      <c r="F10" s="144">
        <v>10342935</v>
      </c>
      <c r="G10" s="187">
        <v>3373168</v>
      </c>
      <c r="H10" s="124">
        <f t="shared" si="0"/>
        <v>2.0662377326003329</v>
      </c>
      <c r="I10" s="169">
        <f t="shared" si="1"/>
        <v>367.44830893846807</v>
      </c>
      <c r="J10" s="169">
        <f t="shared" si="1"/>
        <v>209.3834885164494</v>
      </c>
      <c r="K10" s="126">
        <f t="shared" si="2"/>
        <v>0.7549058502270628</v>
      </c>
    </row>
    <row r="11" spans="1:11" ht="17.25" thickBot="1">
      <c r="A11" s="48" t="s">
        <v>20</v>
      </c>
      <c r="B11" s="70" t="s">
        <v>21</v>
      </c>
      <c r="C11" s="99">
        <f>SUM(C5:C10)</f>
        <v>203519</v>
      </c>
      <c r="D11" s="174">
        <f>SUM(D5:D10)</f>
        <v>193989</v>
      </c>
      <c r="E11" s="142">
        <f t="shared" si="3"/>
        <v>4.9126496863224206E-2</v>
      </c>
      <c r="F11" s="99">
        <f>SUM(F5:F10)</f>
        <v>25061849</v>
      </c>
      <c r="G11" s="174">
        <f>SUM(G5:G10)</f>
        <v>17945808</v>
      </c>
      <c r="H11" s="122">
        <f t="shared" si="0"/>
        <v>0.39652942904549071</v>
      </c>
      <c r="I11" s="101">
        <f t="shared" si="1"/>
        <v>123.14255180106035</v>
      </c>
      <c r="J11" s="101">
        <f t="shared" si="1"/>
        <v>92.509410327389702</v>
      </c>
      <c r="K11" s="123">
        <f t="shared" si="2"/>
        <v>0.33113540952493725</v>
      </c>
    </row>
    <row r="12" spans="1:11" ht="11.25" customHeight="1" thickTop="1">
      <c r="A12" s="33"/>
      <c r="B12" s="34"/>
      <c r="C12" s="148"/>
      <c r="D12" s="161"/>
      <c r="E12" s="166"/>
      <c r="F12" s="148"/>
      <c r="G12" s="162"/>
      <c r="H12" s="166"/>
      <c r="I12" s="170"/>
      <c r="J12" s="170"/>
      <c r="K12" s="167"/>
    </row>
    <row r="13" spans="1:11" ht="16.5">
      <c r="A13" s="21" t="s">
        <v>22</v>
      </c>
      <c r="B13" s="22" t="s">
        <v>23</v>
      </c>
      <c r="C13" s="144">
        <v>4282</v>
      </c>
      <c r="D13" s="195">
        <v>2620</v>
      </c>
      <c r="E13" s="128">
        <f>(C13-D13)/D13</f>
        <v>0.63435114503816792</v>
      </c>
      <c r="F13" s="158">
        <v>227571</v>
      </c>
      <c r="G13" s="165">
        <v>116231</v>
      </c>
      <c r="H13" s="129">
        <f>(F13-G13)/G13</f>
        <v>0.95792000412970724</v>
      </c>
      <c r="I13" s="169">
        <f>F13/C13</f>
        <v>53.14595983185427</v>
      </c>
      <c r="J13" s="169">
        <f>G13/D13</f>
        <v>44.362977099236645</v>
      </c>
      <c r="K13" s="125">
        <f>(I13-J13)/J13</f>
        <v>0.19798001186824665</v>
      </c>
    </row>
    <row r="14" spans="1:11" ht="17.25" thickBot="1">
      <c r="A14" s="48" t="s">
        <v>24</v>
      </c>
      <c r="B14" s="73" t="s">
        <v>76</v>
      </c>
      <c r="C14" s="99">
        <f>SUM(C11:C13)</f>
        <v>207801</v>
      </c>
      <c r="D14" s="112">
        <f>D11+D13</f>
        <v>196609</v>
      </c>
      <c r="E14" s="127">
        <f>(C14-D14)/D14</f>
        <v>5.6925166192798908E-2</v>
      </c>
      <c r="F14" s="99">
        <f>SUM(F11:F13)</f>
        <v>25289420</v>
      </c>
      <c r="G14" s="112">
        <f>G11+G13</f>
        <v>18062039</v>
      </c>
      <c r="H14" s="117">
        <f>(F14-G14)/G14</f>
        <v>0.40014203269077209</v>
      </c>
      <c r="I14" s="101">
        <f>F14/C14</f>
        <v>121.70018431095134</v>
      </c>
      <c r="J14" s="101">
        <f>G14/D14</f>
        <v>91.867813782685431</v>
      </c>
      <c r="K14" s="123">
        <f>(I14-J14)/J14</f>
        <v>0.32473147340628777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9.5" customHeight="1">
      <c r="A16" s="201" t="s">
        <v>277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275</v>
      </c>
      <c r="D18" s="186" t="s">
        <v>272</v>
      </c>
      <c r="E18" s="9" t="s">
        <v>79</v>
      </c>
      <c r="F18" s="180" t="s">
        <v>273</v>
      </c>
      <c r="G18" s="74" t="s">
        <v>274</v>
      </c>
      <c r="H18" s="9" t="s">
        <v>79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36552</v>
      </c>
      <c r="D20" s="76">
        <v>31157</v>
      </c>
      <c r="E20" s="116">
        <f t="shared" ref="E20:E41" si="4">IF(D20,(C20-D20)/D20,0)</f>
        <v>0.17315531020316463</v>
      </c>
      <c r="F20" s="23">
        <v>1546410</v>
      </c>
      <c r="G20" s="76">
        <v>1497979</v>
      </c>
      <c r="H20" s="116">
        <f t="shared" ref="H20:H24" si="5">IF(G20,(F20-G20)/G20,0)</f>
        <v>3.2330893824279248E-2</v>
      </c>
      <c r="I20" s="4"/>
      <c r="J20" s="4"/>
    </row>
    <row r="21" spans="1:10">
      <c r="A21" s="46" t="s">
        <v>30</v>
      </c>
      <c r="B21" s="22" t="s">
        <v>31</v>
      </c>
      <c r="C21" s="23">
        <v>23314</v>
      </c>
      <c r="D21" s="76">
        <v>19267</v>
      </c>
      <c r="E21" s="114">
        <f t="shared" si="4"/>
        <v>0.21004826906108892</v>
      </c>
      <c r="F21" s="23">
        <v>1423772</v>
      </c>
      <c r="G21" s="76">
        <v>1187773</v>
      </c>
      <c r="H21" s="116">
        <f t="shared" si="5"/>
        <v>0.19869032214067839</v>
      </c>
      <c r="I21" s="4"/>
      <c r="J21" s="4"/>
    </row>
    <row r="22" spans="1:10">
      <c r="A22" s="46" t="s">
        <v>32</v>
      </c>
      <c r="B22" s="22" t="s">
        <v>33</v>
      </c>
      <c r="C22" s="23">
        <v>3702586</v>
      </c>
      <c r="D22" s="76">
        <v>4858492</v>
      </c>
      <c r="E22" s="114">
        <f t="shared" si="4"/>
        <v>-0.23791456279026496</v>
      </c>
      <c r="F22" s="23">
        <v>238574935</v>
      </c>
      <c r="G22" s="76">
        <v>300907092</v>
      </c>
      <c r="H22" s="116">
        <f t="shared" si="5"/>
        <v>-0.20714751714791754</v>
      </c>
      <c r="I22" s="4"/>
      <c r="J22" s="4"/>
    </row>
    <row r="23" spans="1:10">
      <c r="A23" s="46" t="s">
        <v>34</v>
      </c>
      <c r="B23" s="22" t="s">
        <v>35</v>
      </c>
      <c r="C23" s="23">
        <v>609753</v>
      </c>
      <c r="D23" s="76">
        <v>742588</v>
      </c>
      <c r="E23" s="116">
        <f t="shared" si="4"/>
        <v>-0.17888115617273642</v>
      </c>
      <c r="F23" s="23">
        <v>62865782</v>
      </c>
      <c r="G23" s="76">
        <v>56042527</v>
      </c>
      <c r="H23" s="116">
        <f t="shared" si="5"/>
        <v>0.12175137998327591</v>
      </c>
      <c r="I23" s="4"/>
      <c r="J23" s="4"/>
    </row>
    <row r="24" spans="1:10">
      <c r="A24" s="46" t="s">
        <v>36</v>
      </c>
      <c r="B24" s="22" t="s">
        <v>37</v>
      </c>
      <c r="C24" s="23">
        <v>75915</v>
      </c>
      <c r="D24" s="76">
        <v>59448</v>
      </c>
      <c r="E24" s="116">
        <f t="shared" si="4"/>
        <v>0.27699838514331854</v>
      </c>
      <c r="F24" s="23">
        <v>4594331</v>
      </c>
      <c r="G24" s="76">
        <v>2297874</v>
      </c>
      <c r="H24" s="116">
        <f t="shared" si="5"/>
        <v>0.99938334303795595</v>
      </c>
      <c r="I24" s="4"/>
      <c r="J24" s="4"/>
    </row>
    <row r="25" spans="1:10">
      <c r="A25" s="46" t="s">
        <v>38</v>
      </c>
      <c r="B25" s="22" t="s">
        <v>39</v>
      </c>
      <c r="C25" s="23">
        <v>134969</v>
      </c>
      <c r="D25" s="76">
        <v>156214</v>
      </c>
      <c r="E25" s="114">
        <f t="shared" si="4"/>
        <v>-0.13599933424661043</v>
      </c>
      <c r="F25" s="23">
        <v>2150696</v>
      </c>
      <c r="G25" s="76">
        <v>2963853</v>
      </c>
      <c r="H25" s="116">
        <f>IF(G25,(F25-G25)/G25,0)</f>
        <v>-0.27435807376411719</v>
      </c>
      <c r="I25" s="4"/>
      <c r="J25" s="4"/>
    </row>
    <row r="26" spans="1:10">
      <c r="A26" s="46" t="s">
        <v>40</v>
      </c>
      <c r="B26" s="22" t="s">
        <v>41</v>
      </c>
      <c r="C26" s="23">
        <v>438484</v>
      </c>
      <c r="D26" s="76">
        <v>712763</v>
      </c>
      <c r="E26" s="114">
        <f t="shared" si="4"/>
        <v>-0.38481093996181059</v>
      </c>
      <c r="F26" s="23">
        <v>16380376</v>
      </c>
      <c r="G26" s="76">
        <v>23813377</v>
      </c>
      <c r="H26" s="116">
        <f t="shared" ref="H26:H41" si="6">IF(G26,(F26-G26)/G26,0)</f>
        <v>-0.31213552785898446</v>
      </c>
      <c r="I26" s="4"/>
      <c r="J26" s="4"/>
    </row>
    <row r="27" spans="1:10">
      <c r="A27" s="46">
        <v>87149320103</v>
      </c>
      <c r="B27" s="22" t="s">
        <v>99</v>
      </c>
      <c r="C27" s="23">
        <v>4781</v>
      </c>
      <c r="D27" s="76">
        <v>3362</v>
      </c>
      <c r="E27" s="114">
        <f>IF(D27,(C27-D27)/D27,0)</f>
        <v>0.42207019631171921</v>
      </c>
      <c r="F27" s="23">
        <v>157603</v>
      </c>
      <c r="G27" s="76">
        <v>42819</v>
      </c>
      <c r="H27" s="116">
        <f t="shared" si="6"/>
        <v>2.6806791377659449</v>
      </c>
      <c r="I27" s="4"/>
      <c r="J27" s="4"/>
    </row>
    <row r="28" spans="1:10">
      <c r="A28" s="46" t="s">
        <v>42</v>
      </c>
      <c r="B28" s="22" t="s">
        <v>43</v>
      </c>
      <c r="C28" s="23">
        <v>20081</v>
      </c>
      <c r="D28" s="76">
        <v>36939</v>
      </c>
      <c r="E28" s="114">
        <f t="shared" si="4"/>
        <v>-0.45637402203633015</v>
      </c>
      <c r="F28" s="23">
        <v>284157</v>
      </c>
      <c r="G28" s="76">
        <v>311979</v>
      </c>
      <c r="H28" s="116">
        <f t="shared" si="6"/>
        <v>-8.9179079361110844E-2</v>
      </c>
      <c r="I28" s="4"/>
      <c r="J28" s="4"/>
    </row>
    <row r="29" spans="1:10">
      <c r="A29" s="46" t="s">
        <v>44</v>
      </c>
      <c r="B29" s="22" t="s">
        <v>45</v>
      </c>
      <c r="C29" s="23">
        <v>809261</v>
      </c>
      <c r="D29" s="76">
        <v>640691</v>
      </c>
      <c r="E29" s="116">
        <f t="shared" si="4"/>
        <v>0.26310655214448153</v>
      </c>
      <c r="F29" s="23">
        <v>11905356</v>
      </c>
      <c r="G29" s="76">
        <v>10726239</v>
      </c>
      <c r="H29" s="116">
        <f t="shared" si="6"/>
        <v>0.10992827961413129</v>
      </c>
      <c r="I29" s="4"/>
      <c r="J29" s="4"/>
    </row>
    <row r="30" spans="1:10">
      <c r="A30" s="46" t="s">
        <v>46</v>
      </c>
      <c r="B30" s="22" t="s">
        <v>47</v>
      </c>
      <c r="C30" s="23">
        <v>490778</v>
      </c>
      <c r="D30" s="76">
        <v>523271</v>
      </c>
      <c r="E30" s="116">
        <f t="shared" si="4"/>
        <v>-6.2095931171419781E-2</v>
      </c>
      <c r="F30" s="23">
        <v>5469747</v>
      </c>
      <c r="G30" s="76">
        <v>5684584</v>
      </c>
      <c r="H30" s="116">
        <f t="shared" si="6"/>
        <v>-3.7792915013657995E-2</v>
      </c>
      <c r="I30" s="4"/>
      <c r="J30" s="4"/>
    </row>
    <row r="31" spans="1:10">
      <c r="A31" s="46" t="s">
        <v>48</v>
      </c>
      <c r="B31" s="22" t="s">
        <v>49</v>
      </c>
      <c r="C31" s="23">
        <v>244096</v>
      </c>
      <c r="D31" s="76">
        <v>227148</v>
      </c>
      <c r="E31" s="116">
        <f t="shared" si="4"/>
        <v>7.4612147146353919E-2</v>
      </c>
      <c r="F31" s="23">
        <v>3066835</v>
      </c>
      <c r="G31" s="76">
        <v>2707639</v>
      </c>
      <c r="H31" s="116">
        <f t="shared" si="6"/>
        <v>0.13266022538455088</v>
      </c>
      <c r="I31" s="4"/>
      <c r="J31" s="4"/>
    </row>
    <row r="32" spans="1:10">
      <c r="A32" s="46" t="s">
        <v>50</v>
      </c>
      <c r="B32" s="22" t="s">
        <v>51</v>
      </c>
      <c r="C32" s="23">
        <v>715341</v>
      </c>
      <c r="D32" s="76">
        <v>721030</v>
      </c>
      <c r="E32" s="114">
        <f t="shared" si="4"/>
        <v>-7.8901016601250987E-3</v>
      </c>
      <c r="F32" s="23">
        <v>7081424</v>
      </c>
      <c r="G32" s="76">
        <v>8439130</v>
      </c>
      <c r="H32" s="116">
        <f>IF(G32,(F32-G32)/G32,0)</f>
        <v>-0.16088222364153651</v>
      </c>
      <c r="I32" s="4"/>
      <c r="J32" s="4"/>
    </row>
    <row r="33" spans="1:10">
      <c r="A33" s="46" t="s">
        <v>52</v>
      </c>
      <c r="B33" s="22" t="s">
        <v>53</v>
      </c>
      <c r="C33" s="23">
        <v>459903</v>
      </c>
      <c r="D33" s="76">
        <v>354789</v>
      </c>
      <c r="E33" s="114">
        <f t="shared" si="4"/>
        <v>0.29627186863177835</v>
      </c>
      <c r="F33" s="23">
        <v>1932370</v>
      </c>
      <c r="G33" s="76">
        <v>1498067</v>
      </c>
      <c r="H33" s="116">
        <f t="shared" si="6"/>
        <v>0.28990892930690015</v>
      </c>
      <c r="I33" s="4"/>
      <c r="J33" s="4"/>
    </row>
    <row r="34" spans="1:10">
      <c r="A34" s="46" t="s">
        <v>54</v>
      </c>
      <c r="B34" s="22" t="s">
        <v>55</v>
      </c>
      <c r="C34" s="23">
        <v>166913</v>
      </c>
      <c r="D34" s="76">
        <v>157596</v>
      </c>
      <c r="E34" s="114">
        <f t="shared" si="4"/>
        <v>5.9119520800020302E-2</v>
      </c>
      <c r="F34" s="23">
        <v>4030737</v>
      </c>
      <c r="G34" s="76">
        <v>4599871</v>
      </c>
      <c r="H34" s="116">
        <f t="shared" si="6"/>
        <v>-0.1237282523792515</v>
      </c>
      <c r="I34" s="4"/>
      <c r="J34" s="4"/>
    </row>
    <row r="35" spans="1:10">
      <c r="A35" s="46">
        <v>87149320906</v>
      </c>
      <c r="B35" s="22" t="s">
        <v>98</v>
      </c>
      <c r="C35" s="23">
        <v>171354</v>
      </c>
      <c r="D35" s="76">
        <v>191991</v>
      </c>
      <c r="E35" s="114">
        <f t="shared" si="4"/>
        <v>-0.10748941356626092</v>
      </c>
      <c r="F35" s="23">
        <v>1370653</v>
      </c>
      <c r="G35" s="76">
        <v>2467348</v>
      </c>
      <c r="H35" s="116">
        <f t="shared" si="6"/>
        <v>-0.44448330758368904</v>
      </c>
      <c r="I35" s="4"/>
      <c r="J35" s="4"/>
    </row>
    <row r="36" spans="1:10">
      <c r="A36" s="46" t="s">
        <v>56</v>
      </c>
      <c r="B36" s="22" t="s">
        <v>57</v>
      </c>
      <c r="C36" s="23">
        <v>28697</v>
      </c>
      <c r="D36" s="76">
        <v>32696</v>
      </c>
      <c r="E36" s="114">
        <f t="shared" si="4"/>
        <v>-0.12230853927085882</v>
      </c>
      <c r="F36" s="23">
        <v>99900</v>
      </c>
      <c r="G36" s="76">
        <v>107502</v>
      </c>
      <c r="H36" s="116">
        <f t="shared" si="6"/>
        <v>-7.0714963442540607E-2</v>
      </c>
      <c r="I36" s="4"/>
      <c r="J36" s="4"/>
    </row>
    <row r="37" spans="1:10">
      <c r="A37" s="46" t="s">
        <v>58</v>
      </c>
      <c r="B37" s="22" t="s">
        <v>59</v>
      </c>
      <c r="C37" s="23">
        <v>148304</v>
      </c>
      <c r="D37" s="76">
        <v>142968</v>
      </c>
      <c r="E37" s="116">
        <f t="shared" si="4"/>
        <v>3.7323037323037322E-2</v>
      </c>
      <c r="F37" s="23">
        <v>3466515</v>
      </c>
      <c r="G37" s="76">
        <v>3640765</v>
      </c>
      <c r="H37" s="116">
        <f t="shared" si="6"/>
        <v>-4.7860820459436411E-2</v>
      </c>
      <c r="I37" s="4"/>
      <c r="J37" s="4"/>
    </row>
    <row r="38" spans="1:10">
      <c r="A38" s="46" t="s">
        <v>60</v>
      </c>
      <c r="B38" s="22" t="s">
        <v>61</v>
      </c>
      <c r="C38" s="23">
        <v>308255</v>
      </c>
      <c r="D38" s="76">
        <v>335693</v>
      </c>
      <c r="E38" s="114">
        <f t="shared" si="4"/>
        <v>-8.1735395137819383E-2</v>
      </c>
      <c r="F38" s="23">
        <v>13134601</v>
      </c>
      <c r="G38" s="76">
        <v>12315414</v>
      </c>
      <c r="H38" s="116">
        <f t="shared" si="6"/>
        <v>6.6517211682855321E-2</v>
      </c>
      <c r="I38" s="4"/>
      <c r="J38" s="4"/>
    </row>
    <row r="39" spans="1:10">
      <c r="A39" s="46" t="s">
        <v>62</v>
      </c>
      <c r="B39" s="22" t="s">
        <v>63</v>
      </c>
      <c r="C39" s="23">
        <v>335841</v>
      </c>
      <c r="D39" s="76">
        <v>367638</v>
      </c>
      <c r="E39" s="116">
        <f t="shared" si="4"/>
        <v>-8.6489971112888225E-2</v>
      </c>
      <c r="F39" s="23">
        <v>17555594</v>
      </c>
      <c r="G39" s="76">
        <v>16510533</v>
      </c>
      <c r="H39" s="116">
        <f t="shared" si="6"/>
        <v>6.3296624039938632E-2</v>
      </c>
      <c r="I39" s="4"/>
      <c r="J39" s="4"/>
    </row>
    <row r="40" spans="1:10">
      <c r="A40" s="46" t="s">
        <v>64</v>
      </c>
      <c r="B40" s="22" t="s">
        <v>65</v>
      </c>
      <c r="C40" s="23">
        <v>679083</v>
      </c>
      <c r="D40" s="76">
        <v>696172</v>
      </c>
      <c r="E40" s="114">
        <f t="shared" si="4"/>
        <v>-2.4547094683497757E-2</v>
      </c>
      <c r="F40" s="23">
        <v>3641861</v>
      </c>
      <c r="G40" s="76">
        <v>4326275</v>
      </c>
      <c r="H40" s="116">
        <f t="shared" si="6"/>
        <v>-0.15819937475079601</v>
      </c>
      <c r="I40" s="4"/>
      <c r="J40" s="4"/>
    </row>
    <row r="41" spans="1:10">
      <c r="A41" s="46" t="s">
        <v>66</v>
      </c>
      <c r="B41" s="22" t="s">
        <v>67</v>
      </c>
      <c r="C41" s="23">
        <v>223803</v>
      </c>
      <c r="D41" s="76">
        <v>230010</v>
      </c>
      <c r="E41" s="114">
        <f t="shared" si="4"/>
        <v>-2.6985783226816225E-2</v>
      </c>
      <c r="F41" s="23">
        <v>1174830</v>
      </c>
      <c r="G41" s="76">
        <v>1326988</v>
      </c>
      <c r="H41" s="116">
        <f t="shared" si="6"/>
        <v>-0.11466418686529192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9828064</v>
      </c>
      <c r="D42" s="121">
        <f>SUM(D20:D41)</f>
        <v>11241923</v>
      </c>
      <c r="E42" s="111">
        <f t="shared" ref="E42" si="7">(C42-D42)/D42</f>
        <v>-0.12576665042092888</v>
      </c>
      <c r="F42" s="120">
        <f>SUM(F20:F41)</f>
        <v>401908485</v>
      </c>
      <c r="G42" s="121">
        <f>SUM(G20:G41)</f>
        <v>463415628</v>
      </c>
      <c r="H42" s="118">
        <f t="shared" ref="H42" si="8">(F42-G42)/G42</f>
        <v>-0.13272565551026258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H5:H14">
    <cfRule type="cellIs" dxfId="201" priority="1" operator="greaterThanOrEqual">
      <formula>0</formula>
    </cfRule>
    <cfRule type="cellIs" dxfId="200" priority="2" operator="lessThan">
      <formula>0</formula>
    </cfRule>
    <cfRule type="cellIs" dxfId="199" priority="5" operator="lessThanOrEqual">
      <formula>0</formula>
    </cfRule>
    <cfRule type="cellIs" dxfId="198" priority="6" operator="lessThan">
      <formula>0</formula>
    </cfRule>
  </conditionalFormatting>
  <conditionalFormatting sqref="H20:H42">
    <cfRule type="cellIs" dxfId="197" priority="7" operator="greaterThanOrEqual">
      <formula>0</formula>
    </cfRule>
    <cfRule type="cellIs" dxfId="196" priority="8" operator="lessThan">
      <formula>0</formula>
    </cfRule>
  </conditionalFormatting>
  <conditionalFormatting sqref="K5:K14">
    <cfRule type="cellIs" dxfId="195" priority="3" operator="greaterThanOrEqual">
      <formula>0</formula>
    </cfRule>
    <cfRule type="cellIs" dxfId="194" priority="4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E9B1-58A7-49DB-8C09-50D9A19B0838}">
  <sheetPr>
    <tabColor rgb="FF3399FF"/>
  </sheetPr>
  <dimension ref="A1:K46"/>
  <sheetViews>
    <sheetView zoomScale="80" zoomScaleNormal="8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133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7" t="s">
        <v>132</v>
      </c>
      <c r="D3" s="7" t="s">
        <v>126</v>
      </c>
      <c r="E3" s="9" t="s">
        <v>79</v>
      </c>
      <c r="F3" s="74" t="s">
        <v>127</v>
      </c>
      <c r="G3" s="74" t="s">
        <v>128</v>
      </c>
      <c r="H3" s="9" t="s">
        <v>79</v>
      </c>
      <c r="I3" s="56" t="s">
        <v>134</v>
      </c>
      <c r="J3" s="56" t="s">
        <v>85</v>
      </c>
      <c r="K3" s="64" t="s">
        <v>70</v>
      </c>
    </row>
    <row r="4" spans="1:11">
      <c r="A4" s="13"/>
      <c r="B4" s="14"/>
      <c r="C4" s="15" t="s">
        <v>71</v>
      </c>
      <c r="D4" s="15" t="s">
        <v>71</v>
      </c>
      <c r="E4" s="16" t="s">
        <v>72</v>
      </c>
      <c r="F4" s="75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23">
        <v>12154</v>
      </c>
      <c r="D5" s="23">
        <v>7077</v>
      </c>
      <c r="E5" s="115">
        <f>IF(D5,(C5-D5)/D5,0)</f>
        <v>0.71739437614808532</v>
      </c>
      <c r="F5" s="76">
        <v>837703</v>
      </c>
      <c r="G5" s="76">
        <v>383644</v>
      </c>
      <c r="H5" s="114">
        <f t="shared" ref="H5:H11" si="0">(F5-G5)/G5</f>
        <v>1.1835425550771028</v>
      </c>
      <c r="I5" s="25">
        <f>IF(C5,F5/C5,0)</f>
        <v>68.92405792331742</v>
      </c>
      <c r="J5" s="25">
        <f>IF(D5,G5/D5,0)</f>
        <v>54.209975978521975</v>
      </c>
      <c r="K5" s="125">
        <f t="shared" ref="K5:K11" si="1">(I5-J5)/J5</f>
        <v>0.27142756806653401</v>
      </c>
    </row>
    <row r="6" spans="1:11" ht="16.5">
      <c r="A6" s="26" t="s">
        <v>10</v>
      </c>
      <c r="B6" s="27" t="s">
        <v>11</v>
      </c>
      <c r="C6" s="23">
        <v>5088</v>
      </c>
      <c r="D6" s="23">
        <v>6036</v>
      </c>
      <c r="E6" s="114">
        <f t="shared" ref="E6:E11" si="2">IF(D6,(C6-D6)/D6,0)</f>
        <v>-0.15705765407554673</v>
      </c>
      <c r="F6" s="76">
        <v>561051</v>
      </c>
      <c r="G6" s="76">
        <v>645877</v>
      </c>
      <c r="H6" s="114">
        <f t="shared" si="0"/>
        <v>-0.1313346039571002</v>
      </c>
      <c r="I6" s="25">
        <f t="shared" ref="I6:J10" si="3">IF(C6,F6/C6,0)</f>
        <v>110.26945754716981</v>
      </c>
      <c r="J6" s="25">
        <f t="shared" si="3"/>
        <v>107.00414181577203</v>
      </c>
      <c r="K6" s="125">
        <f t="shared" si="1"/>
        <v>3.0515788230138223E-2</v>
      </c>
    </row>
    <row r="7" spans="1:11" ht="16.5">
      <c r="A7" s="21" t="s">
        <v>12</v>
      </c>
      <c r="B7" s="28" t="s">
        <v>13</v>
      </c>
      <c r="C7" s="23">
        <v>11191</v>
      </c>
      <c r="D7" s="23">
        <v>10333</v>
      </c>
      <c r="E7" s="115">
        <f t="shared" si="2"/>
        <v>8.3034936610858409E-2</v>
      </c>
      <c r="F7" s="76">
        <v>730307</v>
      </c>
      <c r="G7" s="76">
        <v>595666</v>
      </c>
      <c r="H7" s="114">
        <f t="shared" si="0"/>
        <v>0.22603438839886783</v>
      </c>
      <c r="I7" s="25">
        <f t="shared" si="3"/>
        <v>65.258421946206767</v>
      </c>
      <c r="J7" s="25">
        <f t="shared" si="3"/>
        <v>57.646956353430753</v>
      </c>
      <c r="K7" s="125">
        <f t="shared" si="1"/>
        <v>0.13203586232914849</v>
      </c>
    </row>
    <row r="8" spans="1:11" ht="16.5">
      <c r="A8" s="21" t="s">
        <v>14</v>
      </c>
      <c r="B8" s="28" t="s">
        <v>15</v>
      </c>
      <c r="C8" s="23">
        <v>15105</v>
      </c>
      <c r="D8" s="23">
        <v>12327</v>
      </c>
      <c r="E8" s="116">
        <f t="shared" si="2"/>
        <v>0.22535896811876369</v>
      </c>
      <c r="F8" s="76">
        <v>1573481</v>
      </c>
      <c r="G8" s="76">
        <v>1414359</v>
      </c>
      <c r="H8" s="114">
        <f t="shared" si="0"/>
        <v>0.11250467526278689</v>
      </c>
      <c r="I8" s="25">
        <f t="shared" si="3"/>
        <v>104.16954650777888</v>
      </c>
      <c r="J8" s="25">
        <f t="shared" si="3"/>
        <v>114.73667559016792</v>
      </c>
      <c r="K8" s="125">
        <f t="shared" si="1"/>
        <v>-9.2098965113249012E-2</v>
      </c>
    </row>
    <row r="9" spans="1:11" ht="16.5">
      <c r="A9" s="21" t="s">
        <v>16</v>
      </c>
      <c r="B9" s="28" t="s">
        <v>17</v>
      </c>
      <c r="C9" s="23">
        <v>6073</v>
      </c>
      <c r="D9" s="23">
        <v>2956</v>
      </c>
      <c r="E9" s="116">
        <f t="shared" si="2"/>
        <v>1.0544654939106901</v>
      </c>
      <c r="F9" s="76">
        <v>875026</v>
      </c>
      <c r="G9" s="76">
        <v>399108</v>
      </c>
      <c r="H9" s="116">
        <f t="shared" si="0"/>
        <v>1.1924541728053559</v>
      </c>
      <c r="I9" s="25">
        <f t="shared" si="3"/>
        <v>144.0846369175037</v>
      </c>
      <c r="J9" s="25">
        <f t="shared" si="3"/>
        <v>135.01623815967523</v>
      </c>
      <c r="K9" s="125">
        <f t="shared" si="1"/>
        <v>6.7165245317410263E-2</v>
      </c>
    </row>
    <row r="10" spans="1:11" ht="16.5">
      <c r="A10" s="21" t="s">
        <v>18</v>
      </c>
      <c r="B10" s="28" t="s">
        <v>19</v>
      </c>
      <c r="C10" s="23">
        <v>6670</v>
      </c>
      <c r="D10" s="23">
        <v>4002</v>
      </c>
      <c r="E10" s="116">
        <f t="shared" si="2"/>
        <v>0.66666666666666663</v>
      </c>
      <c r="F10" s="76">
        <v>1726690</v>
      </c>
      <c r="G10" s="76">
        <v>753484</v>
      </c>
      <c r="H10" s="124">
        <f t="shared" si="0"/>
        <v>1.2916080500714016</v>
      </c>
      <c r="I10" s="25">
        <f t="shared" si="3"/>
        <v>258.87406296851572</v>
      </c>
      <c r="J10" s="25">
        <f t="shared" si="3"/>
        <v>188.27686156921538</v>
      </c>
      <c r="K10" s="126">
        <f t="shared" si="1"/>
        <v>0.37496483004284092</v>
      </c>
    </row>
    <row r="11" spans="1:11" ht="17.25" thickBot="1">
      <c r="A11" s="48" t="s">
        <v>20</v>
      </c>
      <c r="B11" s="70" t="s">
        <v>21</v>
      </c>
      <c r="C11" s="99">
        <f>SUM(C5:C10)</f>
        <v>56281</v>
      </c>
      <c r="D11" s="99">
        <f>SUM(D5:D10)</f>
        <v>42731</v>
      </c>
      <c r="E11" s="116">
        <f t="shared" si="2"/>
        <v>0.31709999765977859</v>
      </c>
      <c r="F11" s="112">
        <f>SUM(F5:F10)</f>
        <v>6304258</v>
      </c>
      <c r="G11" s="112">
        <f>SUM(G5:G10)</f>
        <v>4192138</v>
      </c>
      <c r="H11" s="122">
        <f t="shared" si="0"/>
        <v>0.50382883387903743</v>
      </c>
      <c r="I11" s="119">
        <f t="shared" ref="I11:J11" si="4">F11/C11</f>
        <v>112.01396563671577</v>
      </c>
      <c r="J11" s="119">
        <f t="shared" si="4"/>
        <v>98.105309962322437</v>
      </c>
      <c r="K11" s="123">
        <f t="shared" si="1"/>
        <v>0.14177271015947027</v>
      </c>
    </row>
    <row r="12" spans="1:11" ht="11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22</v>
      </c>
      <c r="B13" s="22" t="s">
        <v>23</v>
      </c>
      <c r="C13" s="23">
        <v>571</v>
      </c>
      <c r="D13" s="23">
        <v>654</v>
      </c>
      <c r="E13" s="128">
        <f>(C13-D13)/D13</f>
        <v>-0.12691131498470948</v>
      </c>
      <c r="F13" s="76">
        <v>36656</v>
      </c>
      <c r="G13" s="76">
        <v>24192</v>
      </c>
      <c r="H13" s="129">
        <f>(F13-G13)/G13</f>
        <v>0.51521164021164023</v>
      </c>
      <c r="I13" s="25">
        <f t="shared" ref="I13:J13" si="5">IF(C13,F13/C13,0)</f>
        <v>64.196147110332745</v>
      </c>
      <c r="J13" s="25">
        <f t="shared" si="5"/>
        <v>36.990825688073393</v>
      </c>
      <c r="K13" s="125">
        <f>(I13-J13)/J13</f>
        <v>0.73546131821088034</v>
      </c>
    </row>
    <row r="14" spans="1:11" ht="17.25" thickBot="1">
      <c r="A14" s="48" t="s">
        <v>24</v>
      </c>
      <c r="B14" s="73" t="s">
        <v>76</v>
      </c>
      <c r="C14" s="99">
        <f>SUM(C11:C13)</f>
        <v>56852</v>
      </c>
      <c r="D14" s="99">
        <f>D11+D13</f>
        <v>43385</v>
      </c>
      <c r="E14" s="127">
        <f>(C14-D14)/D14</f>
        <v>0.31040682263455111</v>
      </c>
      <c r="F14" s="112">
        <f>SUM(F11:F13)</f>
        <v>6340914</v>
      </c>
      <c r="G14" s="112">
        <f>G11+G13</f>
        <v>4216330</v>
      </c>
      <c r="H14" s="117">
        <f>(F14-G14)/G14</f>
        <v>0.50389414490801243</v>
      </c>
      <c r="I14" s="119">
        <f>F14/C14</f>
        <v>111.53370154084288</v>
      </c>
      <c r="J14" s="119">
        <f>G14/D14</f>
        <v>97.18404978679267</v>
      </c>
      <c r="K14" s="123">
        <f>(I14-J14)/J14</f>
        <v>0.14765439169834157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201" t="s">
        <v>97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132</v>
      </c>
      <c r="D18" s="7" t="s">
        <v>126</v>
      </c>
      <c r="E18" s="9" t="s">
        <v>79</v>
      </c>
      <c r="F18" s="74" t="s">
        <v>127</v>
      </c>
      <c r="G18" s="74" t="s">
        <v>128</v>
      </c>
      <c r="H18" s="9" t="s">
        <v>79</v>
      </c>
      <c r="I18" s="44"/>
      <c r="J18" s="44"/>
    </row>
    <row r="19" spans="1:10">
      <c r="A19" s="13"/>
      <c r="B19" s="14"/>
      <c r="C19" s="15" t="s">
        <v>77</v>
      </c>
      <c r="D19" s="15" t="s">
        <v>77</v>
      </c>
      <c r="E19" s="16" t="s">
        <v>72</v>
      </c>
      <c r="F19" s="75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8751</v>
      </c>
      <c r="D20" s="23">
        <v>6887</v>
      </c>
      <c r="E20" s="116">
        <f t="shared" ref="E20:E41" si="6">IF(D20,(C20-D20)/D20,0)</f>
        <v>0.27065485697691305</v>
      </c>
      <c r="F20" s="76">
        <v>470541</v>
      </c>
      <c r="G20" s="76">
        <v>384792</v>
      </c>
      <c r="H20" s="116">
        <f t="shared" ref="H20:H24" si="7">IF(G20,(F20-G20)/G20,0)</f>
        <v>0.22284506954406536</v>
      </c>
      <c r="I20" s="4"/>
      <c r="J20" s="4"/>
    </row>
    <row r="21" spans="1:10">
      <c r="A21" s="46" t="s">
        <v>30</v>
      </c>
      <c r="B21" s="22" t="s">
        <v>31</v>
      </c>
      <c r="C21" s="23">
        <v>3902</v>
      </c>
      <c r="D21" s="23">
        <v>5583</v>
      </c>
      <c r="E21" s="115">
        <f t="shared" si="6"/>
        <v>-0.30109260254343545</v>
      </c>
      <c r="F21" s="76">
        <v>261312</v>
      </c>
      <c r="G21" s="76">
        <v>408062</v>
      </c>
      <c r="H21" s="116">
        <f t="shared" si="7"/>
        <v>-0.35962672339007307</v>
      </c>
      <c r="I21" s="4"/>
      <c r="J21" s="4"/>
    </row>
    <row r="22" spans="1:10">
      <c r="A22" s="46" t="s">
        <v>32</v>
      </c>
      <c r="B22" s="22" t="s">
        <v>33</v>
      </c>
      <c r="C22" s="23">
        <v>852522</v>
      </c>
      <c r="D22" s="23">
        <v>1728028</v>
      </c>
      <c r="E22" s="114">
        <f t="shared" si="6"/>
        <v>-0.50665035520257773</v>
      </c>
      <c r="F22" s="76">
        <v>56216736</v>
      </c>
      <c r="G22" s="76">
        <v>83774990</v>
      </c>
      <c r="H22" s="116">
        <f t="shared" si="7"/>
        <v>-0.32895562267449985</v>
      </c>
      <c r="I22" s="4"/>
      <c r="J22" s="4"/>
    </row>
    <row r="23" spans="1:10">
      <c r="A23" s="46" t="s">
        <v>34</v>
      </c>
      <c r="B23" s="22" t="s">
        <v>35</v>
      </c>
      <c r="C23" s="23">
        <v>146605</v>
      </c>
      <c r="D23" s="23">
        <v>235633</v>
      </c>
      <c r="E23" s="114">
        <f t="shared" si="6"/>
        <v>-0.37782483777739112</v>
      </c>
      <c r="F23" s="76">
        <v>14429354</v>
      </c>
      <c r="G23" s="76">
        <v>15805019</v>
      </c>
      <c r="H23" s="116">
        <f t="shared" si="7"/>
        <v>-8.7039756168594287E-2</v>
      </c>
      <c r="I23" s="4"/>
      <c r="J23" s="4"/>
    </row>
    <row r="24" spans="1:10">
      <c r="A24" s="46" t="s">
        <v>36</v>
      </c>
      <c r="B24" s="22" t="s">
        <v>37</v>
      </c>
      <c r="C24" s="23">
        <v>10355</v>
      </c>
      <c r="D24" s="23">
        <v>17207</v>
      </c>
      <c r="E24" s="114">
        <f t="shared" si="6"/>
        <v>-0.39821003080141804</v>
      </c>
      <c r="F24" s="76">
        <v>747438</v>
      </c>
      <c r="G24" s="76">
        <v>220387</v>
      </c>
      <c r="H24" s="116">
        <f t="shared" si="7"/>
        <v>2.3914795337293033</v>
      </c>
      <c r="I24" s="4"/>
      <c r="J24" s="4"/>
    </row>
    <row r="25" spans="1:10">
      <c r="A25" s="46" t="s">
        <v>38</v>
      </c>
      <c r="B25" s="22" t="s">
        <v>39</v>
      </c>
      <c r="C25" s="23">
        <v>36797</v>
      </c>
      <c r="D25" s="23">
        <v>32488</v>
      </c>
      <c r="E25" s="114">
        <f t="shared" si="6"/>
        <v>0.13263358778625955</v>
      </c>
      <c r="F25" s="76">
        <v>461099</v>
      </c>
      <c r="G25" s="76">
        <v>497250</v>
      </c>
      <c r="H25" s="116">
        <f>IF(G25,(F25-G25)/G25,0)</f>
        <v>-7.2701860231271995E-2</v>
      </c>
      <c r="I25" s="4"/>
      <c r="J25" s="4"/>
    </row>
    <row r="26" spans="1:10">
      <c r="A26" s="46" t="s">
        <v>40</v>
      </c>
      <c r="B26" s="22" t="s">
        <v>41</v>
      </c>
      <c r="C26" s="23">
        <v>133248</v>
      </c>
      <c r="D26" s="23">
        <v>297776</v>
      </c>
      <c r="E26" s="114">
        <f t="shared" si="6"/>
        <v>-0.55252270162806938</v>
      </c>
      <c r="F26" s="76">
        <v>4895787</v>
      </c>
      <c r="G26" s="76">
        <v>8110658</v>
      </c>
      <c r="H26" s="116">
        <f t="shared" ref="H26:H41" si="8">IF(G26,(F26-G26)/G26,0)</f>
        <v>-0.39637610166770687</v>
      </c>
      <c r="I26" s="4"/>
      <c r="J26" s="4"/>
    </row>
    <row r="27" spans="1:10">
      <c r="A27" s="46">
        <v>87149320103</v>
      </c>
      <c r="B27" s="22" t="s">
        <v>99</v>
      </c>
      <c r="C27" s="23">
        <v>1539</v>
      </c>
      <c r="D27" s="23">
        <v>2137</v>
      </c>
      <c r="E27" s="114">
        <f>IF(D27,(C27-D27)/D27,0)</f>
        <v>-0.27983153954141321</v>
      </c>
      <c r="F27" s="76">
        <v>28095</v>
      </c>
      <c r="G27" s="76">
        <v>17860</v>
      </c>
      <c r="H27" s="116">
        <f t="shared" si="8"/>
        <v>0.57306830907054873</v>
      </c>
      <c r="I27" s="4"/>
      <c r="J27" s="4"/>
    </row>
    <row r="28" spans="1:10">
      <c r="A28" s="46" t="s">
        <v>42</v>
      </c>
      <c r="B28" s="22" t="s">
        <v>43</v>
      </c>
      <c r="C28" s="23">
        <v>6252</v>
      </c>
      <c r="D28" s="23">
        <v>20225</v>
      </c>
      <c r="E28" s="114">
        <f t="shared" si="6"/>
        <v>-0.69087762669962915</v>
      </c>
      <c r="F28" s="76">
        <v>70657</v>
      </c>
      <c r="G28" s="76">
        <v>105400</v>
      </c>
      <c r="H28" s="116">
        <f t="shared" si="8"/>
        <v>-0.32962998102466795</v>
      </c>
      <c r="I28" s="4"/>
      <c r="J28" s="4"/>
    </row>
    <row r="29" spans="1:10">
      <c r="A29" s="46" t="s">
        <v>44</v>
      </c>
      <c r="B29" s="22" t="s">
        <v>45</v>
      </c>
      <c r="C29" s="23">
        <v>158004</v>
      </c>
      <c r="D29" s="23">
        <v>197623</v>
      </c>
      <c r="E29" s="114">
        <f t="shared" si="6"/>
        <v>-0.20047767719344409</v>
      </c>
      <c r="F29" s="76">
        <v>2630465</v>
      </c>
      <c r="G29" s="76">
        <v>3717991</v>
      </c>
      <c r="H29" s="116">
        <f t="shared" si="8"/>
        <v>-0.29250366663071536</v>
      </c>
      <c r="I29" s="4"/>
      <c r="J29" s="4"/>
    </row>
    <row r="30" spans="1:10">
      <c r="A30" s="46" t="s">
        <v>46</v>
      </c>
      <c r="B30" s="22" t="s">
        <v>47</v>
      </c>
      <c r="C30" s="23">
        <v>112093</v>
      </c>
      <c r="D30" s="23">
        <v>180613</v>
      </c>
      <c r="E30" s="114">
        <f t="shared" si="6"/>
        <v>-0.37937468510018657</v>
      </c>
      <c r="F30" s="76">
        <v>1120564</v>
      </c>
      <c r="G30" s="76">
        <v>1915876</v>
      </c>
      <c r="H30" s="116">
        <f t="shared" si="8"/>
        <v>-0.41511663594094816</v>
      </c>
      <c r="I30" s="4"/>
      <c r="J30" s="4"/>
    </row>
    <row r="31" spans="1:10">
      <c r="A31" s="46" t="s">
        <v>48</v>
      </c>
      <c r="B31" s="22" t="s">
        <v>49</v>
      </c>
      <c r="C31" s="23">
        <v>46283</v>
      </c>
      <c r="D31" s="23">
        <v>63992</v>
      </c>
      <c r="E31" s="114">
        <f t="shared" si="6"/>
        <v>-0.27673771721465185</v>
      </c>
      <c r="F31" s="76">
        <v>246232</v>
      </c>
      <c r="G31" s="76">
        <v>459711</v>
      </c>
      <c r="H31" s="116">
        <f t="shared" si="8"/>
        <v>-0.46437653221262926</v>
      </c>
      <c r="I31" s="4"/>
      <c r="J31" s="4"/>
    </row>
    <row r="32" spans="1:10">
      <c r="A32" s="46" t="s">
        <v>50</v>
      </c>
      <c r="B32" s="22" t="s">
        <v>51</v>
      </c>
      <c r="C32" s="23">
        <v>180345</v>
      </c>
      <c r="D32" s="23">
        <v>258564</v>
      </c>
      <c r="E32" s="114">
        <f t="shared" si="6"/>
        <v>-0.30251311087390353</v>
      </c>
      <c r="F32" s="76">
        <v>1461883</v>
      </c>
      <c r="G32" s="76">
        <v>2649298</v>
      </c>
      <c r="H32" s="116">
        <f t="shared" si="8"/>
        <v>-0.44819986275609613</v>
      </c>
      <c r="I32" s="4"/>
      <c r="J32" s="4"/>
    </row>
    <row r="33" spans="1:10">
      <c r="A33" s="46" t="s">
        <v>52</v>
      </c>
      <c r="B33" s="22" t="s">
        <v>53</v>
      </c>
      <c r="C33" s="23">
        <v>91779</v>
      </c>
      <c r="D33" s="23">
        <v>94227</v>
      </c>
      <c r="E33" s="114">
        <f t="shared" si="6"/>
        <v>-2.5979814702792193E-2</v>
      </c>
      <c r="F33" s="76">
        <v>373781</v>
      </c>
      <c r="G33" s="76">
        <v>428182</v>
      </c>
      <c r="H33" s="116">
        <f t="shared" si="8"/>
        <v>-0.12705111377872028</v>
      </c>
      <c r="I33" s="4"/>
      <c r="J33" s="4"/>
    </row>
    <row r="34" spans="1:10">
      <c r="A34" s="46" t="s">
        <v>54</v>
      </c>
      <c r="B34" s="22" t="s">
        <v>55</v>
      </c>
      <c r="C34" s="23">
        <v>23520</v>
      </c>
      <c r="D34" s="23">
        <v>40723</v>
      </c>
      <c r="E34" s="114">
        <f t="shared" si="6"/>
        <v>-0.42243940770571914</v>
      </c>
      <c r="F34" s="76">
        <v>661035</v>
      </c>
      <c r="G34" s="76">
        <v>1006924</v>
      </c>
      <c r="H34" s="116">
        <f t="shared" si="8"/>
        <v>-0.34351053306903001</v>
      </c>
      <c r="I34" s="4"/>
      <c r="J34" s="4"/>
    </row>
    <row r="35" spans="1:10">
      <c r="A35" s="46">
        <v>87149320906</v>
      </c>
      <c r="B35" s="22" t="s">
        <v>98</v>
      </c>
      <c r="C35" s="23">
        <v>18966</v>
      </c>
      <c r="D35" s="23">
        <v>85092</v>
      </c>
      <c r="E35" s="114">
        <f t="shared" si="6"/>
        <v>-0.77711183189959099</v>
      </c>
      <c r="F35" s="76">
        <v>155397</v>
      </c>
      <c r="G35" s="76">
        <v>1179081</v>
      </c>
      <c r="H35" s="116">
        <f t="shared" si="8"/>
        <v>-0.86820498337264362</v>
      </c>
      <c r="I35" s="4"/>
      <c r="J35" s="4"/>
    </row>
    <row r="36" spans="1:10">
      <c r="A36" s="46" t="s">
        <v>56</v>
      </c>
      <c r="B36" s="22" t="s">
        <v>57</v>
      </c>
      <c r="C36" s="23">
        <v>4940</v>
      </c>
      <c r="D36" s="23">
        <v>6698</v>
      </c>
      <c r="E36" s="114">
        <f t="shared" si="6"/>
        <v>-0.26246640788295011</v>
      </c>
      <c r="F36" s="76">
        <v>10852</v>
      </c>
      <c r="G36" s="76">
        <v>34437</v>
      </c>
      <c r="H36" s="116">
        <f t="shared" si="8"/>
        <v>-0.68487382756918436</v>
      </c>
      <c r="I36" s="4"/>
      <c r="J36" s="4"/>
    </row>
    <row r="37" spans="1:10">
      <c r="A37" s="46" t="s">
        <v>58</v>
      </c>
      <c r="B37" s="22" t="s">
        <v>59</v>
      </c>
      <c r="C37" s="23">
        <v>35611</v>
      </c>
      <c r="D37" s="23">
        <v>59420</v>
      </c>
      <c r="E37" s="114">
        <f t="shared" si="6"/>
        <v>-0.40069000336587007</v>
      </c>
      <c r="F37" s="76">
        <v>756861</v>
      </c>
      <c r="G37" s="76">
        <v>1228753</v>
      </c>
      <c r="H37" s="116">
        <f t="shared" si="8"/>
        <v>-0.38404138179113295</v>
      </c>
      <c r="I37" s="4"/>
      <c r="J37" s="4"/>
    </row>
    <row r="38" spans="1:10">
      <c r="A38" s="46" t="s">
        <v>60</v>
      </c>
      <c r="B38" s="22" t="s">
        <v>61</v>
      </c>
      <c r="C38" s="23">
        <v>54148</v>
      </c>
      <c r="D38" s="23">
        <v>123142</v>
      </c>
      <c r="E38" s="114">
        <f t="shared" si="6"/>
        <v>-0.56028000194896943</v>
      </c>
      <c r="F38" s="76">
        <v>2862384</v>
      </c>
      <c r="G38" s="76">
        <v>3047889</v>
      </c>
      <c r="H38" s="116">
        <f t="shared" si="8"/>
        <v>-6.0863436955873394E-2</v>
      </c>
      <c r="I38" s="4"/>
      <c r="J38" s="4"/>
    </row>
    <row r="39" spans="1:10">
      <c r="A39" s="46" t="s">
        <v>62</v>
      </c>
      <c r="B39" s="22" t="s">
        <v>63</v>
      </c>
      <c r="C39" s="23">
        <v>80881</v>
      </c>
      <c r="D39" s="23">
        <v>116256</v>
      </c>
      <c r="E39" s="114">
        <f t="shared" si="6"/>
        <v>-0.30428537021745117</v>
      </c>
      <c r="F39" s="76">
        <v>3770274</v>
      </c>
      <c r="G39" s="76">
        <v>4131782</v>
      </c>
      <c r="H39" s="116">
        <f t="shared" si="8"/>
        <v>-8.7494451546572399E-2</v>
      </c>
      <c r="I39" s="4"/>
      <c r="J39" s="4"/>
    </row>
    <row r="40" spans="1:10">
      <c r="A40" s="46" t="s">
        <v>64</v>
      </c>
      <c r="B40" s="22" t="s">
        <v>65</v>
      </c>
      <c r="C40" s="23">
        <v>169004</v>
      </c>
      <c r="D40" s="23">
        <v>253807</v>
      </c>
      <c r="E40" s="114">
        <f t="shared" si="6"/>
        <v>-0.33412396033206332</v>
      </c>
      <c r="F40" s="76">
        <v>909274</v>
      </c>
      <c r="G40" s="76">
        <v>1579024</v>
      </c>
      <c r="H40" s="116">
        <f t="shared" si="8"/>
        <v>-0.42415441437242246</v>
      </c>
      <c r="I40" s="4"/>
      <c r="J40" s="4"/>
    </row>
    <row r="41" spans="1:10">
      <c r="A41" s="46" t="s">
        <v>66</v>
      </c>
      <c r="B41" s="22" t="s">
        <v>67</v>
      </c>
      <c r="C41" s="23">
        <v>53014</v>
      </c>
      <c r="D41" s="23">
        <v>71787</v>
      </c>
      <c r="E41" s="114">
        <f t="shared" si="6"/>
        <v>-0.26150974410408567</v>
      </c>
      <c r="F41" s="76">
        <v>261800</v>
      </c>
      <c r="G41" s="76">
        <v>436802</v>
      </c>
      <c r="H41" s="116">
        <f t="shared" si="8"/>
        <v>-0.40064376994610829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2228559</v>
      </c>
      <c r="D42" s="120">
        <f>SUM(D20:D41)</f>
        <v>3897908</v>
      </c>
      <c r="E42" s="111">
        <f t="shared" ref="E42" si="9">(C42-D42)/D42</f>
        <v>-0.42826793243965738</v>
      </c>
      <c r="F42" s="121">
        <f>SUM(F20:F41)</f>
        <v>92801821</v>
      </c>
      <c r="G42" s="121">
        <f>SUM(G20:G41)</f>
        <v>131140168</v>
      </c>
      <c r="H42" s="118">
        <f t="shared" ref="H42" si="10">(F42-G42)/G42</f>
        <v>-0.29234633129339899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H5:H10">
    <cfRule type="cellIs" dxfId="79" priority="14" operator="lessThan">
      <formula>0</formula>
    </cfRule>
    <cfRule type="cellIs" dxfId="78" priority="15" operator="lessThanOrEqual">
      <formula>0</formula>
    </cfRule>
  </conditionalFormatting>
  <conditionalFormatting sqref="H5:H11">
    <cfRule type="cellIs" dxfId="77" priority="13" operator="greaterThanOrEqual">
      <formula>0</formula>
    </cfRule>
    <cfRule type="cellIs" dxfId="76" priority="16" operator="lessThan">
      <formula>0</formula>
    </cfRule>
  </conditionalFormatting>
  <conditionalFormatting sqref="H11">
    <cfRule type="cellIs" dxfId="75" priority="17" operator="lessThanOrEqual">
      <formula>0</formula>
    </cfRule>
    <cfRule type="cellIs" dxfId="74" priority="18" operator="lessThan">
      <formula>0</formula>
    </cfRule>
  </conditionalFormatting>
  <conditionalFormatting sqref="H13">
    <cfRule type="cellIs" dxfId="73" priority="6" operator="lessThan">
      <formula>0</formula>
    </cfRule>
    <cfRule type="cellIs" dxfId="72" priority="7" operator="lessThanOrEqual">
      <formula>0</formula>
    </cfRule>
  </conditionalFormatting>
  <conditionalFormatting sqref="H13:H14">
    <cfRule type="cellIs" dxfId="71" priority="5" operator="greaterThanOrEqual">
      <formula>0</formula>
    </cfRule>
    <cfRule type="cellIs" dxfId="70" priority="8" operator="lessThan">
      <formula>0</formula>
    </cfRule>
  </conditionalFormatting>
  <conditionalFormatting sqref="H14">
    <cfRule type="cellIs" dxfId="69" priority="9" operator="lessThanOrEqual">
      <formula>0</formula>
    </cfRule>
    <cfRule type="cellIs" dxfId="68" priority="10" operator="lessThan">
      <formula>0</formula>
    </cfRule>
  </conditionalFormatting>
  <conditionalFormatting sqref="H20:H42">
    <cfRule type="cellIs" dxfId="67" priority="1" operator="greaterThanOrEqual">
      <formula>0</formula>
    </cfRule>
    <cfRule type="cellIs" dxfId="66" priority="2" operator="lessThan">
      <formula>0</formula>
    </cfRule>
  </conditionalFormatting>
  <conditionalFormatting sqref="K5:K11">
    <cfRule type="cellIs" dxfId="65" priority="11" operator="greaterThanOrEqual">
      <formula>0</formula>
    </cfRule>
    <cfRule type="cellIs" dxfId="64" priority="12" operator="lessThan">
      <formula>0</formula>
    </cfRule>
  </conditionalFormatting>
  <conditionalFormatting sqref="K13:K14">
    <cfRule type="cellIs" dxfId="63" priority="3" operator="greaterThanOrEqual">
      <formula>0</formula>
    </cfRule>
    <cfRule type="cellIs" dxfId="62" priority="4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7171-DF9E-4AAB-AAF8-6F20B49EE288}">
  <sheetPr>
    <tabColor rgb="FFFFC000"/>
    <pageSetUpPr fitToPage="1"/>
  </sheetPr>
  <dimension ref="A1:J89"/>
  <sheetViews>
    <sheetView zoomScale="80" zoomScaleNormal="80" workbookViewId="0">
      <selection activeCell="E29" sqref="E29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9.375" style="4" customWidth="1"/>
    <col min="7" max="8" width="15.625" style="4" customWidth="1"/>
    <col min="9" max="10" width="13.37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100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130" t="s">
        <v>102</v>
      </c>
      <c r="D3" s="8" t="s">
        <v>104</v>
      </c>
      <c r="E3" s="9" t="s">
        <v>2</v>
      </c>
      <c r="F3" s="10" t="s">
        <v>103</v>
      </c>
      <c r="G3" s="131" t="s">
        <v>105</v>
      </c>
      <c r="H3" s="9" t="s">
        <v>3</v>
      </c>
      <c r="I3" s="56" t="s">
        <v>4</v>
      </c>
      <c r="J3" s="56" t="s">
        <v>5</v>
      </c>
    </row>
    <row r="4" spans="1:10">
      <c r="A4" s="13"/>
      <c r="B4" s="14"/>
      <c r="C4" s="15" t="s">
        <v>6</v>
      </c>
      <c r="D4" s="15" t="s">
        <v>114</v>
      </c>
      <c r="E4" s="18" t="s">
        <v>115</v>
      </c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8</v>
      </c>
      <c r="B5" s="22" t="s">
        <v>9</v>
      </c>
      <c r="C5" s="23">
        <v>204</v>
      </c>
      <c r="D5" s="23">
        <v>3110</v>
      </c>
      <c r="E5" s="107">
        <f t="shared" ref="E5:E10" si="0">C5-D5</f>
        <v>-2906</v>
      </c>
      <c r="F5" s="23">
        <v>319541</v>
      </c>
      <c r="G5" s="23">
        <v>176599</v>
      </c>
      <c r="H5" s="24">
        <f t="shared" ref="H5:H9" si="1">F5-G5</f>
        <v>142942</v>
      </c>
      <c r="I5" s="110">
        <f t="shared" ref="I5" si="2">F5/C5</f>
        <v>1566.3774509803923</v>
      </c>
      <c r="J5" s="110">
        <f>G5/D5</f>
        <v>56.784244372990351</v>
      </c>
    </row>
    <row r="6" spans="1:10" ht="16.5">
      <c r="A6" s="26" t="s">
        <v>10</v>
      </c>
      <c r="B6" s="27" t="s">
        <v>11</v>
      </c>
      <c r="C6" s="23">
        <v>0</v>
      </c>
      <c r="D6" s="23">
        <v>808</v>
      </c>
      <c r="E6" s="108">
        <f t="shared" si="0"/>
        <v>-808</v>
      </c>
      <c r="F6" s="23"/>
      <c r="G6" s="23">
        <v>85561</v>
      </c>
      <c r="H6" s="24">
        <f t="shared" si="1"/>
        <v>-85561</v>
      </c>
      <c r="I6" s="110">
        <f>IF(C6,F6/C6,0)</f>
        <v>0</v>
      </c>
      <c r="J6" s="110">
        <f t="shared" ref="J6:J10" si="3">G6/D6</f>
        <v>105.89232673267327</v>
      </c>
    </row>
    <row r="7" spans="1:10" ht="16.5">
      <c r="A7" s="21" t="s">
        <v>12</v>
      </c>
      <c r="B7" s="28" t="s">
        <v>13</v>
      </c>
      <c r="C7" s="23">
        <v>0</v>
      </c>
      <c r="D7" s="23">
        <v>1570</v>
      </c>
      <c r="E7" s="24">
        <f t="shared" si="0"/>
        <v>-1570</v>
      </c>
      <c r="F7" s="23">
        <v>0</v>
      </c>
      <c r="G7" s="23">
        <v>108989</v>
      </c>
      <c r="H7" s="24">
        <f t="shared" si="1"/>
        <v>-108989</v>
      </c>
      <c r="I7" s="110">
        <f>IF(C7,F7/C7,0)</f>
        <v>0</v>
      </c>
      <c r="J7" s="110">
        <f t="shared" si="3"/>
        <v>69.419745222929933</v>
      </c>
    </row>
    <row r="8" spans="1:10" ht="16.5">
      <c r="A8" s="21" t="s">
        <v>14</v>
      </c>
      <c r="B8" s="28" t="s">
        <v>15</v>
      </c>
      <c r="C8" s="23">
        <v>0</v>
      </c>
      <c r="D8" s="23">
        <v>3066</v>
      </c>
      <c r="E8" s="108">
        <f t="shared" si="0"/>
        <v>-3066</v>
      </c>
      <c r="F8" s="23">
        <v>0</v>
      </c>
      <c r="G8" s="23">
        <v>315969</v>
      </c>
      <c r="H8" s="109">
        <f t="shared" si="1"/>
        <v>-315969</v>
      </c>
      <c r="I8" s="110">
        <f t="shared" ref="I8:I10" si="4">IF(C8,F8/C8,0)</f>
        <v>0</v>
      </c>
      <c r="J8" s="110">
        <f t="shared" si="3"/>
        <v>103.05577299412916</v>
      </c>
    </row>
    <row r="9" spans="1:10" ht="16.5">
      <c r="A9" s="21" t="s">
        <v>16</v>
      </c>
      <c r="B9" s="28" t="s">
        <v>17</v>
      </c>
      <c r="C9" s="23">
        <v>351</v>
      </c>
      <c r="D9" s="23">
        <v>581</v>
      </c>
      <c r="E9" s="24">
        <f t="shared" si="0"/>
        <v>-230</v>
      </c>
      <c r="F9" s="23">
        <v>379407</v>
      </c>
      <c r="G9" s="23">
        <v>74340</v>
      </c>
      <c r="H9" s="24">
        <f t="shared" si="1"/>
        <v>305067</v>
      </c>
      <c r="I9" s="110">
        <f t="shared" si="4"/>
        <v>1080.931623931624</v>
      </c>
      <c r="J9" s="110">
        <f t="shared" si="3"/>
        <v>127.95180722891567</v>
      </c>
    </row>
    <row r="10" spans="1:10" ht="16.5">
      <c r="A10" s="21" t="s">
        <v>18</v>
      </c>
      <c r="B10" s="28" t="s">
        <v>19</v>
      </c>
      <c r="C10" s="23">
        <v>6143</v>
      </c>
      <c r="D10" s="23">
        <v>606</v>
      </c>
      <c r="E10" s="24">
        <f t="shared" si="0"/>
        <v>5537</v>
      </c>
      <c r="F10" s="23">
        <v>9477465</v>
      </c>
      <c r="G10" s="23">
        <v>264395</v>
      </c>
      <c r="H10" s="24">
        <f>F10-G10</f>
        <v>9213070</v>
      </c>
      <c r="I10" s="110">
        <f t="shared" si="4"/>
        <v>1542.8072602962723</v>
      </c>
      <c r="J10" s="110">
        <f t="shared" si="3"/>
        <v>436.29537953795381</v>
      </c>
    </row>
    <row r="11" spans="1:10" ht="17.25" thickBot="1">
      <c r="A11" s="48" t="s">
        <v>20</v>
      </c>
      <c r="B11" s="70" t="s">
        <v>21</v>
      </c>
      <c r="C11" s="99">
        <f>SUM(C5:C10)</f>
        <v>6698</v>
      </c>
      <c r="D11" s="99">
        <f>SUM(D5:D10)</f>
        <v>9741</v>
      </c>
      <c r="E11" s="98">
        <f t="shared" ref="E11" si="5">C11-D11</f>
        <v>-3043</v>
      </c>
      <c r="F11" s="99">
        <f>SUM(F5:F10)</f>
        <v>10176413</v>
      </c>
      <c r="G11" s="99">
        <f>SUM(G5:G10)</f>
        <v>1025853</v>
      </c>
      <c r="H11" s="100">
        <f t="shared" ref="H11" si="6">F11-G11</f>
        <v>9150560</v>
      </c>
      <c r="I11" s="101">
        <f t="shared" ref="I11:J11" si="7">F11/C11</f>
        <v>1519.3211406389967</v>
      </c>
      <c r="J11" s="102">
        <f t="shared" si="7"/>
        <v>105.31290421927933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22</v>
      </c>
      <c r="B13" s="22" t="s">
        <v>23</v>
      </c>
      <c r="C13" s="23">
        <v>0</v>
      </c>
      <c r="D13" s="23">
        <v>439</v>
      </c>
      <c r="E13" s="24">
        <f>C13-D13</f>
        <v>-439</v>
      </c>
      <c r="F13" s="23">
        <v>0</v>
      </c>
      <c r="G13" s="23">
        <v>28212</v>
      </c>
      <c r="H13" s="24">
        <f>F13-G13</f>
        <v>-28212</v>
      </c>
      <c r="I13" s="25">
        <v>0</v>
      </c>
      <c r="J13" s="25">
        <v>43.6875</v>
      </c>
    </row>
    <row r="14" spans="1:10" ht="17.25" thickBot="1">
      <c r="A14" s="30" t="s">
        <v>24</v>
      </c>
      <c r="B14" s="36" t="s">
        <v>25</v>
      </c>
      <c r="C14" s="99">
        <f>C11+C13</f>
        <v>6698</v>
      </c>
      <c r="D14" s="99">
        <f>D11+D13</f>
        <v>10180</v>
      </c>
      <c r="E14" s="98">
        <f>C14-D14</f>
        <v>-3482</v>
      </c>
      <c r="F14" s="99">
        <f>F11+F13</f>
        <v>10176413</v>
      </c>
      <c r="G14" s="99">
        <f>G11+G13</f>
        <v>1054065</v>
      </c>
      <c r="H14" s="100">
        <f>F14-G14</f>
        <v>9122348</v>
      </c>
      <c r="I14" s="101">
        <f>F14/C14</f>
        <v>1519.3211406389967</v>
      </c>
      <c r="J14" s="103">
        <f>G14/D14</f>
        <v>103.54273084479371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201" t="s">
        <v>101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30" t="s">
        <v>102</v>
      </c>
      <c r="D18" s="8" t="s">
        <v>104</v>
      </c>
      <c r="E18" s="9" t="s">
        <v>2</v>
      </c>
      <c r="F18" s="10" t="s">
        <v>103</v>
      </c>
      <c r="G18" s="131" t="s">
        <v>105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28</v>
      </c>
      <c r="B20" s="22" t="s">
        <v>29</v>
      </c>
      <c r="C20" s="23">
        <v>305</v>
      </c>
      <c r="D20" s="23">
        <v>1673</v>
      </c>
      <c r="E20" s="24">
        <f t="shared" ref="E20:E41" si="8">C20-D20</f>
        <v>-1368</v>
      </c>
      <c r="F20" s="23">
        <v>27160</v>
      </c>
      <c r="G20" s="23">
        <v>104102</v>
      </c>
      <c r="H20" s="84">
        <f t="shared" ref="H20:H41" si="9">F20-G20</f>
        <v>-76942</v>
      </c>
      <c r="I20" s="4"/>
      <c r="J20" s="4"/>
    </row>
    <row r="21" spans="1:10">
      <c r="A21" s="46" t="s">
        <v>30</v>
      </c>
      <c r="B21" s="22" t="s">
        <v>31</v>
      </c>
      <c r="C21" s="23">
        <v>0</v>
      </c>
      <c r="D21" s="23">
        <v>752</v>
      </c>
      <c r="E21" s="24">
        <f t="shared" si="8"/>
        <v>-752</v>
      </c>
      <c r="F21" s="23">
        <v>0</v>
      </c>
      <c r="G21" s="23">
        <v>63755</v>
      </c>
      <c r="H21" s="84">
        <f t="shared" si="9"/>
        <v>-63755</v>
      </c>
      <c r="I21" s="4"/>
      <c r="J21" s="4"/>
    </row>
    <row r="22" spans="1:10">
      <c r="A22" s="46" t="s">
        <v>32</v>
      </c>
      <c r="B22" s="22" t="s">
        <v>33</v>
      </c>
      <c r="C22" s="23">
        <f>VLOOKUP(A22,[1]進出口值表查詢結果!$A$10:$D$26,4,0)</f>
        <v>36818</v>
      </c>
      <c r="D22" s="23">
        <f>VLOOKUP(A22,[2]進出口值表查詢結果!$A$1:$D$22,4,0)</f>
        <v>190248</v>
      </c>
      <c r="E22" s="24">
        <f t="shared" si="8"/>
        <v>-153430</v>
      </c>
      <c r="F22" s="23">
        <f>VLOOKUP(A22,[1]進出口值表查詢結果!$A$10:$D$26,3,0)</f>
        <v>3073608</v>
      </c>
      <c r="G22" s="23">
        <f>VLOOKUP(A22,[2]進出口值表查詢結果!$A$1:$D$22,3,0)</f>
        <v>14955720</v>
      </c>
      <c r="H22" s="84">
        <f t="shared" si="9"/>
        <v>-11882112</v>
      </c>
      <c r="I22" s="4"/>
      <c r="J22" s="4"/>
    </row>
    <row r="23" spans="1:10">
      <c r="A23" s="46" t="s">
        <v>34</v>
      </c>
      <c r="B23" s="22" t="s">
        <v>35</v>
      </c>
      <c r="C23" s="23">
        <f>VLOOKUP(A23,[1]進出口值表查詢結果!$A$10:$D$26,4,0)</f>
        <v>9431</v>
      </c>
      <c r="D23" s="23">
        <f>VLOOKUP(A23,[2]進出口值表查詢結果!$A$1:$D$22,4,0)</f>
        <v>27686</v>
      </c>
      <c r="E23" s="24">
        <f t="shared" si="8"/>
        <v>-18255</v>
      </c>
      <c r="F23" s="23">
        <f>VLOOKUP(A23,[1]進出口值表查詢結果!$A$10:$D$26,3,0)</f>
        <v>202041</v>
      </c>
      <c r="G23" s="23">
        <f>VLOOKUP(A23,[2]進出口值表查詢結果!$A$1:$D$22,3,0)</f>
        <v>2147847</v>
      </c>
      <c r="H23" s="84">
        <f>F23-G23</f>
        <v>-1945806</v>
      </c>
      <c r="I23" s="4"/>
      <c r="J23" s="4"/>
    </row>
    <row r="24" spans="1:10">
      <c r="A24" s="46" t="s">
        <v>36</v>
      </c>
      <c r="B24" s="22" t="s">
        <v>37</v>
      </c>
      <c r="C24" s="23">
        <f>VLOOKUP(A24,[1]進出口值表查詢結果!$A$10:$D$26,4,0)</f>
        <v>3639</v>
      </c>
      <c r="D24" s="23">
        <f>VLOOKUP(A24,[2]進出口值表查詢結果!$A$1:$D$22,4,0)</f>
        <v>584</v>
      </c>
      <c r="E24" s="24">
        <f t="shared" si="8"/>
        <v>3055</v>
      </c>
      <c r="F24" s="23">
        <f>VLOOKUP(A24,[1]進出口值表查詢結果!$A$10:$D$26,3,0)</f>
        <v>118872</v>
      </c>
      <c r="G24" s="23">
        <f>VLOOKUP(A24,[2]進出口值表查詢結果!$A$1:$D$22,3,0)</f>
        <v>98694</v>
      </c>
      <c r="H24" s="84">
        <f>F24-G24</f>
        <v>20178</v>
      </c>
      <c r="I24" s="4"/>
      <c r="J24" s="4"/>
    </row>
    <row r="25" spans="1:10">
      <c r="A25" s="46" t="s">
        <v>38</v>
      </c>
      <c r="B25" s="22" t="s">
        <v>39</v>
      </c>
      <c r="C25" s="23">
        <f>VLOOKUP(A25,[1]進出口值表查詢結果!$A$10:$D$26,4,0)</f>
        <v>2691</v>
      </c>
      <c r="D25" s="23">
        <f>VLOOKUP(A25,[2]進出口值表查詢結果!$A$1:$D$22,4,0)</f>
        <v>7605</v>
      </c>
      <c r="E25" s="24">
        <f t="shared" si="8"/>
        <v>-4914</v>
      </c>
      <c r="F25" s="23">
        <f>VLOOKUP(A25,[1]進出口值表查詢結果!$A$10:$D$26,3,0)</f>
        <v>456360</v>
      </c>
      <c r="G25" s="23">
        <f>VLOOKUP(A25,[2]進出口值表查詢結果!$A$1:$D$22,3,0)</f>
        <v>82915</v>
      </c>
      <c r="H25" s="84">
        <f t="shared" si="9"/>
        <v>373445</v>
      </c>
      <c r="I25" s="4"/>
      <c r="J25" s="4"/>
    </row>
    <row r="26" spans="1:10">
      <c r="A26" s="46" t="s">
        <v>40</v>
      </c>
      <c r="B26" s="22" t="s">
        <v>41</v>
      </c>
      <c r="C26" s="23">
        <f>VLOOKUP(A26,[1]進出口值表查詢結果!$A$10:$D$26,4,0)</f>
        <v>2070</v>
      </c>
      <c r="D26" s="23">
        <f>VLOOKUP(A26,[2]進出口值表查詢結果!$A$1:$D$22,4,0)</f>
        <v>38562</v>
      </c>
      <c r="E26" s="24">
        <f t="shared" si="8"/>
        <v>-36492</v>
      </c>
      <c r="F26" s="23">
        <f>VLOOKUP(A26,[1]進出口值表查詢結果!$A$10:$D$26,3,0)</f>
        <v>244406</v>
      </c>
      <c r="G26" s="23">
        <f>VLOOKUP(A26,[2]進出口值表查詢結果!$A$1:$D$22,3,0)</f>
        <v>1433852</v>
      </c>
      <c r="H26" s="84">
        <f t="shared" si="9"/>
        <v>-1189446</v>
      </c>
      <c r="I26" s="4"/>
      <c r="J26" s="4"/>
    </row>
    <row r="27" spans="1:10">
      <c r="A27" s="46">
        <v>87149320103</v>
      </c>
      <c r="B27" s="22" t="s">
        <v>99</v>
      </c>
      <c r="C27" s="23">
        <f>VLOOKUP(A27,[1]進出口值表查詢結果!$A$10:$D$26,4,0)</f>
        <v>531</v>
      </c>
      <c r="D27" s="23">
        <f>VLOOKUP(A27,[2]進出口值表查詢結果!$A$1:$D$22,4,0)</f>
        <v>157</v>
      </c>
      <c r="E27" s="24">
        <f t="shared" si="8"/>
        <v>374</v>
      </c>
      <c r="F27" s="23">
        <f>VLOOKUP(A27,[1]進出口值表查詢結果!$A$10:$D$26,3,0)</f>
        <v>6025</v>
      </c>
      <c r="G27" s="23">
        <f>VLOOKUP(A27,[2]進出口值表查詢結果!$A$1:$D$22,3,0)</f>
        <v>2072</v>
      </c>
      <c r="H27" s="84">
        <f t="shared" si="9"/>
        <v>3953</v>
      </c>
      <c r="I27" s="4"/>
      <c r="J27" s="4"/>
    </row>
    <row r="28" spans="1:10">
      <c r="A28" s="46" t="s">
        <v>42</v>
      </c>
      <c r="B28" s="22" t="s">
        <v>43</v>
      </c>
      <c r="C28" s="23">
        <v>0</v>
      </c>
      <c r="D28" s="23">
        <f>VLOOKUP(A28,[2]進出口值表查詢結果!$A$1:$D$22,4,0)</f>
        <v>1659</v>
      </c>
      <c r="E28" s="24">
        <f t="shared" si="8"/>
        <v>-1659</v>
      </c>
      <c r="F28" s="23">
        <v>0</v>
      </c>
      <c r="G28" s="23">
        <f>VLOOKUP(A28,[2]進出口值表查詢結果!$A$1:$D$22,3,0)</f>
        <v>35768</v>
      </c>
      <c r="H28" s="84">
        <f t="shared" si="9"/>
        <v>-35768</v>
      </c>
      <c r="I28" s="4"/>
      <c r="J28" s="4"/>
    </row>
    <row r="29" spans="1:10">
      <c r="A29" s="46" t="s">
        <v>44</v>
      </c>
      <c r="B29" s="22" t="s">
        <v>45</v>
      </c>
      <c r="C29" s="23">
        <f>VLOOKUP(A29,[1]進出口值表查詢結果!$A$10:$D$26,4,0)</f>
        <v>44695</v>
      </c>
      <c r="D29" s="23">
        <f>VLOOKUP(A29,[2]進出口值表查詢結果!$A$1:$D$22,4,0)</f>
        <v>28821</v>
      </c>
      <c r="E29" s="24">
        <f t="shared" si="8"/>
        <v>15874</v>
      </c>
      <c r="F29" s="23">
        <f>VLOOKUP(A29,[1]進出口值表查詢結果!$A$10:$D$26,3,0)</f>
        <v>1583393</v>
      </c>
      <c r="G29" s="23">
        <f>VLOOKUP(A29,[2]進出口值表查詢結果!$A$1:$D$22,3,0)</f>
        <v>585112</v>
      </c>
      <c r="H29" s="84">
        <f t="shared" si="9"/>
        <v>998281</v>
      </c>
      <c r="I29" s="4"/>
      <c r="J29" s="4"/>
    </row>
    <row r="30" spans="1:10">
      <c r="A30" s="46" t="s">
        <v>46</v>
      </c>
      <c r="B30" s="22" t="s">
        <v>47</v>
      </c>
      <c r="C30" s="23">
        <f>VLOOKUP(A30,[1]進出口值表查詢結果!$A$10:$D$26,4,0)</f>
        <v>1381</v>
      </c>
      <c r="D30" s="23">
        <f>VLOOKUP(A30,[2]進出口值表查詢結果!$A$1:$D$22,4,0)</f>
        <v>25714</v>
      </c>
      <c r="E30" s="24">
        <f t="shared" si="8"/>
        <v>-24333</v>
      </c>
      <c r="F30" s="23">
        <f>VLOOKUP(A30,[1]進出口值表查詢結果!$A$10:$D$26,3,0)</f>
        <v>98565</v>
      </c>
      <c r="G30" s="23">
        <f>VLOOKUP(A30,[2]進出口值表查詢結果!$A$1:$D$22,3,0)</f>
        <v>253557</v>
      </c>
      <c r="H30" s="84">
        <f t="shared" si="9"/>
        <v>-154992</v>
      </c>
      <c r="I30" s="4"/>
      <c r="J30" s="4"/>
    </row>
    <row r="31" spans="1:10">
      <c r="A31" s="46" t="s">
        <v>48</v>
      </c>
      <c r="B31" s="22" t="s">
        <v>49</v>
      </c>
      <c r="C31" s="23">
        <f>VLOOKUP(A31,[1]進出口值表查詢結果!$A$10:$D$26,4,0)</f>
        <v>5387</v>
      </c>
      <c r="D31" s="23">
        <f>VLOOKUP(A31,[2]進出口值表查詢結果!$A$1:$D$22,4,0)</f>
        <v>5097</v>
      </c>
      <c r="E31" s="24">
        <f t="shared" si="8"/>
        <v>290</v>
      </c>
      <c r="F31" s="23">
        <f>VLOOKUP(A31,[1]進出口值表查詢結果!$A$10:$D$26,3,0)</f>
        <v>72297</v>
      </c>
      <c r="G31" s="23">
        <f>VLOOKUP(A31,[2]進出口值表查詢結果!$A$1:$D$22,3,0)</f>
        <v>21805</v>
      </c>
      <c r="H31" s="84">
        <f t="shared" si="9"/>
        <v>50492</v>
      </c>
      <c r="I31" s="4"/>
      <c r="J31" s="4"/>
    </row>
    <row r="32" spans="1:10">
      <c r="A32" s="46" t="s">
        <v>50</v>
      </c>
      <c r="B32" s="22" t="s">
        <v>51</v>
      </c>
      <c r="C32" s="23">
        <f>VLOOKUP(A32,[1]進出口值表查詢結果!$A$10:$D$26,4,0)</f>
        <v>8388</v>
      </c>
      <c r="D32" s="23">
        <f>VLOOKUP(A32,[2]進出口值表查詢結果!$A$1:$D$22,4,0)</f>
        <v>16170</v>
      </c>
      <c r="E32" s="24">
        <f t="shared" si="8"/>
        <v>-7782</v>
      </c>
      <c r="F32" s="23">
        <f>VLOOKUP(A32,[1]進出口值表查詢結果!$A$10:$D$26,3,0)</f>
        <v>417407</v>
      </c>
      <c r="G32" s="23">
        <f>VLOOKUP(A32,[2]進出口值表查詢結果!$A$1:$D$22,3,0)</f>
        <v>124417</v>
      </c>
      <c r="H32" s="84">
        <f t="shared" si="9"/>
        <v>292990</v>
      </c>
      <c r="I32" s="4"/>
      <c r="J32" s="4"/>
    </row>
    <row r="33" spans="1:10">
      <c r="A33" s="46" t="s">
        <v>52</v>
      </c>
      <c r="B33" s="22" t="s">
        <v>53</v>
      </c>
      <c r="C33" s="23">
        <v>1071</v>
      </c>
      <c r="D33" s="23">
        <v>25653</v>
      </c>
      <c r="E33" s="24">
        <f t="shared" si="8"/>
        <v>-24582</v>
      </c>
      <c r="F33" s="23">
        <v>42781</v>
      </c>
      <c r="G33" s="23">
        <v>93561</v>
      </c>
      <c r="H33" s="84">
        <f t="shared" si="9"/>
        <v>-50780</v>
      </c>
      <c r="I33" s="4"/>
      <c r="J33" s="4"/>
    </row>
    <row r="34" spans="1:10">
      <c r="A34" s="46" t="s">
        <v>54</v>
      </c>
      <c r="B34" s="22" t="s">
        <v>55</v>
      </c>
      <c r="C34" s="23">
        <f>VLOOKUP(A34,[1]進出口值表查詢結果!$A$10:$D$26,4,0)</f>
        <v>11051</v>
      </c>
      <c r="D34" s="23">
        <f>VLOOKUP(A34,[2]進出口值表查詢結果!$A$1:$D$22,4,0)</f>
        <v>5748</v>
      </c>
      <c r="E34" s="24">
        <f t="shared" si="8"/>
        <v>5303</v>
      </c>
      <c r="F34" s="23">
        <f>VLOOKUP(A34,[1]進出口值表查詢結果!$A$10:$D$26,3,0)</f>
        <v>950400</v>
      </c>
      <c r="G34" s="23">
        <f>VLOOKUP(A34,[2]進出口值表查詢結果!$A$1:$D$22,3,0)</f>
        <v>192349</v>
      </c>
      <c r="H34" s="84">
        <f t="shared" si="9"/>
        <v>758051</v>
      </c>
      <c r="I34" s="4"/>
      <c r="J34" s="4"/>
    </row>
    <row r="35" spans="1:10">
      <c r="A35" s="46">
        <v>87149320906</v>
      </c>
      <c r="B35" s="22" t="s">
        <v>98</v>
      </c>
      <c r="C35" s="23">
        <f>VLOOKUP(A35,[1]進出口值表查詢結果!$A$10:$D$26,4,0)</f>
        <v>14917</v>
      </c>
      <c r="D35" s="23">
        <f>VLOOKUP(A35,[2]進出口值表查詢結果!$A$1:$D$22,4,0)</f>
        <v>1505</v>
      </c>
      <c r="E35" s="24">
        <f t="shared" si="8"/>
        <v>13412</v>
      </c>
      <c r="F35" s="23">
        <f>VLOOKUP(A35,[1]進出口值表查詢結果!$A$10:$D$26,3,0)</f>
        <v>386196</v>
      </c>
      <c r="G35" s="23">
        <f>VLOOKUP(A35,[2]進出口值表查詢結果!$A$1:$D$22,3,0)</f>
        <v>25854</v>
      </c>
      <c r="H35" s="84">
        <f t="shared" si="9"/>
        <v>360342</v>
      </c>
      <c r="I35" s="4"/>
      <c r="J35" s="4"/>
    </row>
    <row r="36" spans="1:10">
      <c r="A36" s="46" t="s">
        <v>56</v>
      </c>
      <c r="B36" s="22" t="s">
        <v>57</v>
      </c>
      <c r="C36" s="23">
        <f>VLOOKUP(A36,[1]進出口值表查詢結果!$A$10:$D$26,4,0)</f>
        <v>145</v>
      </c>
      <c r="D36" s="23">
        <f>VLOOKUP(A36,[2]進出口值表查詢結果!$A$1:$D$22,4,0)</f>
        <v>82</v>
      </c>
      <c r="E36" s="24">
        <f t="shared" si="8"/>
        <v>63</v>
      </c>
      <c r="F36" s="23">
        <f>VLOOKUP(A36,[1]進出口值表查詢結果!$A$10:$D$26,3,0)</f>
        <v>17150</v>
      </c>
      <c r="G36" s="23">
        <f>VLOOKUP(A36,[2]進出口值表查詢結果!$A$1:$D$22,3,0)</f>
        <v>2806</v>
      </c>
      <c r="H36" s="84">
        <f t="shared" si="9"/>
        <v>14344</v>
      </c>
      <c r="I36" s="4"/>
      <c r="J36" s="4"/>
    </row>
    <row r="37" spans="1:10">
      <c r="A37" s="46" t="s">
        <v>58</v>
      </c>
      <c r="B37" s="22" t="s">
        <v>59</v>
      </c>
      <c r="C37" s="23">
        <f>VLOOKUP(A37,[1]進出口值表查詢結果!$A$10:$D$26,4,0)</f>
        <v>4265</v>
      </c>
      <c r="D37" s="23">
        <f>VLOOKUP(A37,[2]進出口值表查詢結果!$A$1:$D$22,4,0)</f>
        <v>3944</v>
      </c>
      <c r="E37" s="24">
        <f>C37-D37</f>
        <v>321</v>
      </c>
      <c r="F37" s="23">
        <f>VLOOKUP(A37,[1]進出口值表查詢結果!$A$10:$D$26,3,0)</f>
        <v>202457</v>
      </c>
      <c r="G37" s="23">
        <f>VLOOKUP(A37,[2]進出口值表查詢結果!$A$1:$D$22,3,0)</f>
        <v>99062</v>
      </c>
      <c r="H37" s="84">
        <f t="shared" si="9"/>
        <v>103395</v>
      </c>
      <c r="I37" s="4"/>
      <c r="J37" s="4"/>
    </row>
    <row r="38" spans="1:10">
      <c r="A38" s="46" t="s">
        <v>60</v>
      </c>
      <c r="B38" s="22" t="s">
        <v>61</v>
      </c>
      <c r="C38" s="23">
        <f>VLOOKUP(A38,[1]進出口值表查詢結果!$A$10:$D$26,4,0)</f>
        <v>1308</v>
      </c>
      <c r="D38" s="23">
        <f>VLOOKUP(A38,[2]進出口值表查詢結果!$A$1:$D$22,4,0)</f>
        <v>7035</v>
      </c>
      <c r="E38" s="24">
        <f t="shared" si="8"/>
        <v>-5727</v>
      </c>
      <c r="F38" s="23">
        <f>VLOOKUP(A38,[1]進出口值表查詢結果!$A$10:$D$26,3,0)</f>
        <v>55244</v>
      </c>
      <c r="G38" s="23">
        <f>VLOOKUP(A38,[2]進出口值表查詢結果!$A$1:$D$22,3,0)</f>
        <v>594551</v>
      </c>
      <c r="H38" s="84">
        <f t="shared" si="9"/>
        <v>-539307</v>
      </c>
      <c r="I38" s="4"/>
      <c r="J38" s="4"/>
    </row>
    <row r="39" spans="1:10">
      <c r="A39" s="46" t="s">
        <v>62</v>
      </c>
      <c r="B39" s="22" t="s">
        <v>63</v>
      </c>
      <c r="C39" s="23">
        <f>VLOOKUP(A39,[1]進出口值表查詢結果!$A$10:$D$26,4,0)</f>
        <v>7913</v>
      </c>
      <c r="D39" s="23">
        <f>VLOOKUP(A39,[2]進出口值表查詢結果!$A$1:$D$22,4,0)</f>
        <v>15614</v>
      </c>
      <c r="E39" s="24">
        <f t="shared" si="8"/>
        <v>-7701</v>
      </c>
      <c r="F39" s="23">
        <f>VLOOKUP(A39,[1]進出口值表查詢結果!$A$10:$D$26,3,0)</f>
        <v>341280</v>
      </c>
      <c r="G39" s="23">
        <f>VLOOKUP(A39,[2]進出口值表查詢結果!$A$1:$D$22,3,0)</f>
        <v>748390</v>
      </c>
      <c r="H39" s="84">
        <f t="shared" si="9"/>
        <v>-407110</v>
      </c>
      <c r="I39" s="4"/>
      <c r="J39" s="4"/>
    </row>
    <row r="40" spans="1:10">
      <c r="A40" s="46" t="s">
        <v>64</v>
      </c>
      <c r="B40" s="22" t="s">
        <v>65</v>
      </c>
      <c r="C40" s="23">
        <v>28484</v>
      </c>
      <c r="D40" s="23">
        <v>56973</v>
      </c>
      <c r="E40" s="24">
        <f t="shared" si="8"/>
        <v>-28489</v>
      </c>
      <c r="F40" s="23">
        <v>526108</v>
      </c>
      <c r="G40" s="23">
        <v>277463</v>
      </c>
      <c r="H40" s="84">
        <f t="shared" si="9"/>
        <v>248645</v>
      </c>
      <c r="I40" s="4"/>
      <c r="J40" s="4"/>
    </row>
    <row r="41" spans="1:10">
      <c r="A41" s="46" t="s">
        <v>66</v>
      </c>
      <c r="B41" s="22" t="s">
        <v>67</v>
      </c>
      <c r="C41" s="23">
        <v>22</v>
      </c>
      <c r="D41" s="23">
        <v>10465</v>
      </c>
      <c r="E41" s="24">
        <f t="shared" si="8"/>
        <v>-10443</v>
      </c>
      <c r="F41" s="23">
        <v>606</v>
      </c>
      <c r="G41" s="23">
        <v>65689</v>
      </c>
      <c r="H41" s="84">
        <f t="shared" si="9"/>
        <v>-65083</v>
      </c>
      <c r="I41" s="4"/>
      <c r="J41" s="4"/>
    </row>
    <row r="42" spans="1:10" ht="18.75" customHeight="1" thickBot="1">
      <c r="A42" s="48" t="s">
        <v>24</v>
      </c>
      <c r="B42" s="49"/>
      <c r="C42" s="104">
        <f>SUM(C20:C41)</f>
        <v>184512</v>
      </c>
      <c r="D42" s="105">
        <f>SUM(D20:D41)</f>
        <v>471747</v>
      </c>
      <c r="E42" s="51">
        <f t="shared" ref="E42" si="10">C42-D42</f>
        <v>-287235</v>
      </c>
      <c r="F42" s="104">
        <f>SUM(F20:F41)</f>
        <v>8822356</v>
      </c>
      <c r="G42" s="105">
        <f>SUM(G20:G41)</f>
        <v>22009341</v>
      </c>
      <c r="H42" s="106">
        <f t="shared" ref="H42" si="11">F42-G42</f>
        <v>-13186985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68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2C3A-3AD3-4447-9D71-61368B351E99}">
  <sheetPr>
    <tabColor rgb="FFFFC000"/>
    <pageSetUpPr fitToPage="1"/>
  </sheetPr>
  <dimension ref="A1:K46"/>
  <sheetViews>
    <sheetView zoomScale="80" zoomScaleNormal="80" workbookViewId="0">
      <selection activeCell="D31" sqref="D31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10" width="15" style="3" bestFit="1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110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7" t="s">
        <v>106</v>
      </c>
      <c r="D3" s="7" t="s">
        <v>107</v>
      </c>
      <c r="E3" s="9" t="s">
        <v>69</v>
      </c>
      <c r="F3" s="74" t="s">
        <v>108</v>
      </c>
      <c r="G3" s="74" t="s">
        <v>109</v>
      </c>
      <c r="H3" s="9" t="s">
        <v>69</v>
      </c>
      <c r="I3" s="56" t="s">
        <v>94</v>
      </c>
      <c r="J3" s="56" t="s">
        <v>95</v>
      </c>
      <c r="K3" s="57" t="s">
        <v>70</v>
      </c>
    </row>
    <row r="4" spans="1:11">
      <c r="A4" s="13"/>
      <c r="B4" s="14"/>
      <c r="C4" s="15" t="s">
        <v>71</v>
      </c>
      <c r="D4" s="15" t="s">
        <v>71</v>
      </c>
      <c r="E4" s="16" t="s">
        <v>72</v>
      </c>
      <c r="F4" s="75" t="s">
        <v>73</v>
      </c>
      <c r="G4" s="75" t="s">
        <v>73</v>
      </c>
      <c r="H4" s="16" t="s">
        <v>74</v>
      </c>
      <c r="I4" s="58" t="s">
        <v>7</v>
      </c>
      <c r="J4" s="14" t="s">
        <v>7</v>
      </c>
      <c r="K4" s="59" t="s">
        <v>75</v>
      </c>
    </row>
    <row r="5" spans="1:11" ht="16.5">
      <c r="A5" s="21" t="s">
        <v>8</v>
      </c>
      <c r="B5" s="22" t="s">
        <v>9</v>
      </c>
      <c r="C5" s="23">
        <v>227</v>
      </c>
      <c r="D5" s="23">
        <v>11994</v>
      </c>
      <c r="E5" s="114">
        <f>IF(D5,(C5-D5)/D5,0)</f>
        <v>-0.9810738702684676</v>
      </c>
      <c r="F5" s="76">
        <v>373686</v>
      </c>
      <c r="G5" s="76">
        <v>2246832</v>
      </c>
      <c r="H5" s="114">
        <f>IF(G5,(F5-G5)/G5,0)</f>
        <v>-0.83368315922151726</v>
      </c>
      <c r="I5" s="25">
        <f>IF(C5,F5/C5,0)</f>
        <v>1646.1938325991189</v>
      </c>
      <c r="J5" s="25">
        <f>IF(D5,G5/D5,0)</f>
        <v>187.3296648324162</v>
      </c>
      <c r="K5" s="116">
        <f>IF(J5,(I5-J5)/J5,0)</f>
        <v>7.7876836488860013</v>
      </c>
    </row>
    <row r="6" spans="1:11" ht="16.5">
      <c r="A6" s="26" t="s">
        <v>10</v>
      </c>
      <c r="B6" s="27" t="s">
        <v>11</v>
      </c>
      <c r="C6" s="23">
        <v>0</v>
      </c>
      <c r="D6" s="23">
        <v>197</v>
      </c>
      <c r="E6" s="114">
        <f t="shared" ref="E6:E10" si="0">IF(D6,(C6-D6)/D6,0)</f>
        <v>-1</v>
      </c>
      <c r="F6" s="76">
        <v>0</v>
      </c>
      <c r="G6" s="76">
        <v>238706</v>
      </c>
      <c r="H6" s="114">
        <f t="shared" ref="H6:H10" si="1">IF(G6,(F6-G6)/G6,0)</f>
        <v>-1</v>
      </c>
      <c r="I6" s="25">
        <f t="shared" ref="I6:J10" si="2">IF(C6,F6/C6,0)</f>
        <v>0</v>
      </c>
      <c r="J6" s="25">
        <f t="shared" si="2"/>
        <v>1211.7055837563453</v>
      </c>
      <c r="K6" s="116">
        <f t="shared" ref="K6:K10" si="3">IF(J6,(I6-J6)/J6,0)</f>
        <v>-1</v>
      </c>
    </row>
    <row r="7" spans="1:11" ht="16.5">
      <c r="A7" s="21" t="s">
        <v>12</v>
      </c>
      <c r="B7" s="28" t="s">
        <v>13</v>
      </c>
      <c r="C7" s="23">
        <v>2382</v>
      </c>
      <c r="D7" s="23">
        <v>0</v>
      </c>
      <c r="E7" s="115">
        <f t="shared" si="0"/>
        <v>0</v>
      </c>
      <c r="F7" s="76">
        <v>294152</v>
      </c>
      <c r="G7" s="76">
        <v>0</v>
      </c>
      <c r="H7" s="114">
        <f t="shared" si="1"/>
        <v>0</v>
      </c>
      <c r="I7" s="25">
        <f t="shared" si="2"/>
        <v>123.48950461796809</v>
      </c>
      <c r="J7" s="25">
        <f t="shared" si="2"/>
        <v>0</v>
      </c>
      <c r="K7" s="116">
        <f t="shared" si="3"/>
        <v>0</v>
      </c>
    </row>
    <row r="8" spans="1:11" ht="16.5">
      <c r="A8" s="21" t="s">
        <v>14</v>
      </c>
      <c r="B8" s="28" t="s">
        <v>15</v>
      </c>
      <c r="C8" s="23">
        <v>0</v>
      </c>
      <c r="D8" s="23">
        <v>223</v>
      </c>
      <c r="E8" s="114">
        <f t="shared" si="0"/>
        <v>-1</v>
      </c>
      <c r="F8" s="76">
        <v>0</v>
      </c>
      <c r="G8" s="76">
        <v>88136</v>
      </c>
      <c r="H8" s="114">
        <f t="shared" si="1"/>
        <v>-1</v>
      </c>
      <c r="I8" s="25">
        <f t="shared" si="2"/>
        <v>0</v>
      </c>
      <c r="J8" s="25">
        <f t="shared" si="2"/>
        <v>395.22869955156949</v>
      </c>
      <c r="K8" s="116">
        <f t="shared" si="3"/>
        <v>-1</v>
      </c>
    </row>
    <row r="9" spans="1:11" ht="16.5">
      <c r="A9" s="21" t="s">
        <v>16</v>
      </c>
      <c r="B9" s="28" t="s">
        <v>17</v>
      </c>
      <c r="C9" s="23">
        <v>1563</v>
      </c>
      <c r="D9" s="23">
        <v>1024</v>
      </c>
      <c r="E9" s="115">
        <f t="shared" si="0"/>
        <v>0.5263671875</v>
      </c>
      <c r="F9" s="76">
        <v>1079118</v>
      </c>
      <c r="G9" s="76">
        <v>1667580</v>
      </c>
      <c r="H9" s="114">
        <f t="shared" si="1"/>
        <v>-0.35288381966682258</v>
      </c>
      <c r="I9" s="25">
        <f t="shared" si="2"/>
        <v>690.41458733205377</v>
      </c>
      <c r="J9" s="25">
        <f t="shared" si="2"/>
        <v>1628.49609375</v>
      </c>
      <c r="K9" s="116">
        <f t="shared" si="3"/>
        <v>-0.57604160674269111</v>
      </c>
    </row>
    <row r="10" spans="1:11" ht="16.5">
      <c r="A10" s="21" t="s">
        <v>18</v>
      </c>
      <c r="B10" s="28" t="s">
        <v>19</v>
      </c>
      <c r="C10" s="23">
        <v>13406</v>
      </c>
      <c r="D10" s="23">
        <v>7733</v>
      </c>
      <c r="E10" s="115">
        <f t="shared" si="0"/>
        <v>0.73360920729341783</v>
      </c>
      <c r="F10" s="76">
        <v>20541412</v>
      </c>
      <c r="G10" s="76">
        <v>10941946</v>
      </c>
      <c r="H10" s="114">
        <f t="shared" si="1"/>
        <v>0.87730884433171208</v>
      </c>
      <c r="I10" s="25">
        <f t="shared" si="2"/>
        <v>1532.2551096523944</v>
      </c>
      <c r="J10" s="25">
        <f t="shared" si="2"/>
        <v>1414.9678003362214</v>
      </c>
      <c r="K10" s="116">
        <f t="shared" si="3"/>
        <v>8.289044407109715E-2</v>
      </c>
    </row>
    <row r="11" spans="1:11" ht="17.25" thickBot="1">
      <c r="A11" s="30" t="s">
        <v>20</v>
      </c>
      <c r="B11" s="70" t="s">
        <v>21</v>
      </c>
      <c r="C11" s="99">
        <f>SUM(C5:C10)</f>
        <v>17578</v>
      </c>
      <c r="D11" s="99">
        <f>SUM(D5:D10)</f>
        <v>21171</v>
      </c>
      <c r="E11" s="111">
        <f t="shared" ref="E11" si="4">IF(D11,(C11-D11)/D11,0)</f>
        <v>-0.16971328704359737</v>
      </c>
      <c r="F11" s="112">
        <f>SUM(F5:F10)</f>
        <v>22288368</v>
      </c>
      <c r="G11" s="112">
        <f>SUM(G5:G10)</f>
        <v>15183200</v>
      </c>
      <c r="H11" s="111">
        <f t="shared" ref="H11" si="5">IF(G11,(F11-G11)/G11,0)</f>
        <v>0.46796248485167818</v>
      </c>
      <c r="I11" s="113">
        <f t="shared" ref="I11:J11" si="6">IF(C11,F11/C11,0)</f>
        <v>1267.9695073387188</v>
      </c>
      <c r="J11" s="113">
        <f t="shared" si="6"/>
        <v>717.16971328704358</v>
      </c>
      <c r="K11" s="111">
        <f t="shared" ref="K11" si="7">IF(J11,(I11-J11)/J11,0)</f>
        <v>0.76801876019995896</v>
      </c>
    </row>
    <row r="12" spans="1:11" ht="11.25" customHeight="1" thickTop="1">
      <c r="A12" s="33"/>
      <c r="B12" s="34"/>
      <c r="E12" s="68"/>
      <c r="F12" s="78"/>
      <c r="G12" s="78"/>
      <c r="H12" s="68"/>
      <c r="I12" s="60"/>
      <c r="J12" s="69"/>
      <c r="K12" s="61"/>
    </row>
    <row r="13" spans="1:11" ht="16.5">
      <c r="A13" s="21" t="s">
        <v>22</v>
      </c>
      <c r="B13" s="22" t="s">
        <v>23</v>
      </c>
      <c r="C13" s="23">
        <v>0</v>
      </c>
      <c r="D13" s="23">
        <v>2</v>
      </c>
      <c r="E13" s="114">
        <f t="shared" ref="E13" si="8">IF(D13,(C13-D13)/D13,0)</f>
        <v>-1</v>
      </c>
      <c r="F13" s="76">
        <v>0</v>
      </c>
      <c r="G13" s="76">
        <v>2186</v>
      </c>
      <c r="H13" s="114">
        <f t="shared" ref="H13" si="9">IF(G13,(F13-G13)/G13,0)</f>
        <v>-1</v>
      </c>
      <c r="I13" s="25">
        <f t="shared" ref="I13:J13" si="10">IF(C13,F13/C13,0)</f>
        <v>0</v>
      </c>
      <c r="J13" s="25">
        <f t="shared" si="10"/>
        <v>1093</v>
      </c>
      <c r="K13" s="116">
        <f t="shared" ref="K13" si="11">IF(J13,(I13-J13)/J13,0)</f>
        <v>-1</v>
      </c>
    </row>
    <row r="14" spans="1:11" ht="17.25" thickBot="1">
      <c r="A14" s="30" t="s">
        <v>24</v>
      </c>
      <c r="B14" s="36" t="s">
        <v>76</v>
      </c>
      <c r="C14" s="99">
        <f>SUM(C11:C13)</f>
        <v>17578</v>
      </c>
      <c r="D14" s="99">
        <f>SUM(D11:D13)</f>
        <v>21173</v>
      </c>
      <c r="E14" s="117">
        <f>(C14-D14)/D14</f>
        <v>-0.16979171586454447</v>
      </c>
      <c r="F14" s="112">
        <f>SUM(F8:F13)</f>
        <v>43908898</v>
      </c>
      <c r="G14" s="112">
        <f>SUM(G8:G13)</f>
        <v>27883048</v>
      </c>
      <c r="H14" s="118">
        <f>(F14-G14)/G14</f>
        <v>0.5747524445677531</v>
      </c>
      <c r="I14" s="113">
        <f t="shared" ref="I14" si="12">IF(C14,F14/C14,0)</f>
        <v>2497.9461827284103</v>
      </c>
      <c r="J14" s="113">
        <f t="shared" ref="J14" si="13">IF(D14,G14/D14,0)</f>
        <v>1316.9153166768999</v>
      </c>
      <c r="K14" s="111">
        <f>(I14-J14)/J14</f>
        <v>0.89681610586147642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112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111</v>
      </c>
      <c r="D18" s="7" t="s">
        <v>107</v>
      </c>
      <c r="E18" s="9" t="s">
        <v>69</v>
      </c>
      <c r="F18" s="74" t="s">
        <v>108</v>
      </c>
      <c r="G18" s="74" t="s">
        <v>109</v>
      </c>
      <c r="H18" s="9" t="s">
        <v>69</v>
      </c>
      <c r="I18" s="44"/>
      <c r="J18" s="44"/>
    </row>
    <row r="19" spans="1:10">
      <c r="A19" s="13"/>
      <c r="B19" s="14"/>
      <c r="C19" s="15" t="s">
        <v>77</v>
      </c>
      <c r="D19" s="15" t="s">
        <v>77</v>
      </c>
      <c r="E19" s="16" t="s">
        <v>72</v>
      </c>
      <c r="F19" s="75" t="s">
        <v>73</v>
      </c>
      <c r="G19" s="75" t="s">
        <v>73</v>
      </c>
      <c r="H19" s="16" t="s">
        <v>78</v>
      </c>
      <c r="I19" s="45"/>
      <c r="J19" s="44"/>
    </row>
    <row r="20" spans="1:10">
      <c r="A20" s="46" t="s">
        <v>28</v>
      </c>
      <c r="B20" s="22" t="s">
        <v>29</v>
      </c>
      <c r="C20" s="23">
        <v>642</v>
      </c>
      <c r="D20" s="23">
        <v>446</v>
      </c>
      <c r="E20" s="116">
        <f t="shared" ref="E20:E41" si="14">IF(D20,(C20-D20)/D20,0)</f>
        <v>0.43946188340807174</v>
      </c>
      <c r="F20" s="76">
        <v>58199</v>
      </c>
      <c r="G20" s="76">
        <v>46118</v>
      </c>
      <c r="H20" s="116">
        <f t="shared" ref="H20:H24" si="15">IF(G20,(F20-G20)/G20,0)</f>
        <v>0.26195845439958365</v>
      </c>
      <c r="I20" s="4"/>
      <c r="J20" s="4"/>
    </row>
    <row r="21" spans="1:10">
      <c r="A21" s="46" t="s">
        <v>30</v>
      </c>
      <c r="B21" s="22" t="s">
        <v>31</v>
      </c>
      <c r="C21" s="23">
        <v>8</v>
      </c>
      <c r="D21" s="23">
        <v>597</v>
      </c>
      <c r="E21" s="114">
        <f t="shared" si="14"/>
        <v>-0.98659966499162477</v>
      </c>
      <c r="F21" s="76">
        <v>1703</v>
      </c>
      <c r="G21" s="76">
        <v>90007</v>
      </c>
      <c r="H21" s="116">
        <f t="shared" si="15"/>
        <v>-0.98107924939171398</v>
      </c>
      <c r="I21" s="4"/>
      <c r="J21" s="4"/>
    </row>
    <row r="22" spans="1:10">
      <c r="A22" s="46" t="s">
        <v>32</v>
      </c>
      <c r="B22" s="22" t="s">
        <v>33</v>
      </c>
      <c r="C22" s="23">
        <f>VLOOKUP(A22,[3]進出口值表查詢結果!$A$2:$D$19,4,0)</f>
        <v>107456</v>
      </c>
      <c r="D22" s="23">
        <f>VLOOKUP(A22,[4]進出口值表查詢結果!$A$2:$D$20,4,0)</f>
        <v>176326</v>
      </c>
      <c r="E22" s="114">
        <f t="shared" si="14"/>
        <v>-0.39058335129249233</v>
      </c>
      <c r="F22" s="76">
        <f>VLOOKUP(A22,[3]進出口值表查詢結果!$A$2:$D$19,3,0)</f>
        <v>6972706</v>
      </c>
      <c r="G22" s="76">
        <f>VLOOKUP(A22,[4]進出口值表查詢結果!$A$2:$D$20,3,0)</f>
        <v>7819171</v>
      </c>
      <c r="H22" s="116">
        <f t="shared" si="15"/>
        <v>-0.10825508228429842</v>
      </c>
      <c r="I22" s="4"/>
      <c r="J22" s="4"/>
    </row>
    <row r="23" spans="1:10">
      <c r="A23" s="46" t="s">
        <v>34</v>
      </c>
      <c r="B23" s="22" t="s">
        <v>35</v>
      </c>
      <c r="C23" s="23">
        <f>VLOOKUP(A23,[3]進出口值表查詢結果!$A$2:$D$19,4,0)</f>
        <v>19581</v>
      </c>
      <c r="D23" s="23">
        <f>VLOOKUP(A23,[4]進出口值表查詢結果!$A$2:$D$20,4,0)</f>
        <v>17305</v>
      </c>
      <c r="E23" s="116">
        <f t="shared" si="14"/>
        <v>0.13152268130598094</v>
      </c>
      <c r="F23" s="76">
        <f>VLOOKUP(A23,[3]進出口值表查詢結果!$A$2:$D$19,3,0)</f>
        <v>391084</v>
      </c>
      <c r="G23" s="76">
        <f>VLOOKUP(A23,[4]進出口值表查詢結果!$A$2:$D$20,3,0)</f>
        <v>230620</v>
      </c>
      <c r="H23" s="116">
        <f t="shared" si="15"/>
        <v>0.69579394675223316</v>
      </c>
      <c r="I23" s="4"/>
      <c r="J23" s="4"/>
    </row>
    <row r="24" spans="1:10">
      <c r="A24" s="46" t="s">
        <v>36</v>
      </c>
      <c r="B24" s="22" t="s">
        <v>37</v>
      </c>
      <c r="C24" s="23">
        <f>VLOOKUP(A24,[3]進出口值表查詢結果!$A$2:$D$19,4,0)</f>
        <v>22751</v>
      </c>
      <c r="D24" s="23">
        <f>VLOOKUP(A24,[4]進出口值表查詢結果!$A$2:$D$20,4,0)</f>
        <v>6916</v>
      </c>
      <c r="E24" s="116">
        <f t="shared" si="14"/>
        <v>2.2896182764603816</v>
      </c>
      <c r="F24" s="76">
        <f>VLOOKUP(A24,[3]進出口值表查詢結果!$A$2:$D$19,3,0)</f>
        <v>470768</v>
      </c>
      <c r="G24" s="76">
        <f>VLOOKUP(A24,[4]進出口值表查詢結果!$A$2:$D$20,3,0)</f>
        <v>182324</v>
      </c>
      <c r="H24" s="116">
        <f t="shared" si="15"/>
        <v>1.5820407625984512</v>
      </c>
      <c r="I24" s="4"/>
      <c r="J24" s="4"/>
    </row>
    <row r="25" spans="1:10">
      <c r="A25" s="46" t="s">
        <v>38</v>
      </c>
      <c r="B25" s="22" t="s">
        <v>39</v>
      </c>
      <c r="C25" s="23">
        <f>VLOOKUP(A25,[3]進出口值表查詢結果!$A$2:$D$19,4,0)</f>
        <v>6379</v>
      </c>
      <c r="D25" s="23">
        <f>VLOOKUP(A25,[4]進出口值表查詢結果!$A$2:$D$20,4,0)</f>
        <v>8916</v>
      </c>
      <c r="E25" s="114">
        <f t="shared" si="14"/>
        <v>-0.28454463885150294</v>
      </c>
      <c r="F25" s="76">
        <f>VLOOKUP(A25,[3]進出口值表查詢結果!$A$2:$D$19,3,0)</f>
        <v>865003</v>
      </c>
      <c r="G25" s="76">
        <f>VLOOKUP(A25,[4]進出口值表查詢結果!$A$2:$D$20,3,0)</f>
        <v>839805</v>
      </c>
      <c r="H25" s="116">
        <f>IF(G25,(F25-G25)/G25,0)</f>
        <v>3.0004584397568482E-2</v>
      </c>
      <c r="I25" s="4"/>
      <c r="J25" s="4"/>
    </row>
    <row r="26" spans="1:10">
      <c r="A26" s="46" t="s">
        <v>40</v>
      </c>
      <c r="B26" s="22" t="s">
        <v>41</v>
      </c>
      <c r="C26" s="23">
        <f>VLOOKUP(A26,[3]進出口值表查詢結果!$A$2:$D$19,4,0)</f>
        <v>3264</v>
      </c>
      <c r="D26" s="23">
        <f>VLOOKUP(A26,[4]進出口值表查詢結果!$A$2:$D$20,4,0)</f>
        <v>5590</v>
      </c>
      <c r="E26" s="114">
        <f t="shared" si="14"/>
        <v>-0.41610017889087658</v>
      </c>
      <c r="F26" s="76">
        <f>VLOOKUP(A26,[3]進出口值表查詢結果!$A$2:$D$19,3,0)</f>
        <v>559862</v>
      </c>
      <c r="G26" s="76">
        <f>VLOOKUP(A26,[4]進出口值表查詢結果!$A$2:$D$20,3,0)</f>
        <v>610712</v>
      </c>
      <c r="H26" s="116">
        <f t="shared" ref="H26:H41" si="16">IF(G26,(F26-G26)/G26,0)</f>
        <v>-8.3263469524096467E-2</v>
      </c>
      <c r="I26" s="4"/>
      <c r="J26" s="4"/>
    </row>
    <row r="27" spans="1:10">
      <c r="A27" s="46">
        <v>87149320103</v>
      </c>
      <c r="B27" s="22" t="s">
        <v>99</v>
      </c>
      <c r="C27" s="23">
        <v>531</v>
      </c>
      <c r="D27" s="23">
        <v>1414</v>
      </c>
      <c r="E27" s="114">
        <v>0</v>
      </c>
      <c r="F27" s="76">
        <v>6025</v>
      </c>
      <c r="G27" s="76">
        <v>65398</v>
      </c>
      <c r="H27" s="116">
        <f t="shared" si="16"/>
        <v>-0.90787180036086734</v>
      </c>
      <c r="I27" s="4"/>
      <c r="J27" s="4"/>
    </row>
    <row r="28" spans="1:10">
      <c r="A28" s="46" t="s">
        <v>42</v>
      </c>
      <c r="B28" s="22" t="s">
        <v>43</v>
      </c>
      <c r="C28" s="23">
        <v>0</v>
      </c>
      <c r="D28" s="23">
        <f>VLOOKUP(A28,[4]進出口值表查詢結果!$A$2:$D$20,4,0)</f>
        <v>443</v>
      </c>
      <c r="E28" s="114">
        <f t="shared" si="14"/>
        <v>-1</v>
      </c>
      <c r="F28" s="76">
        <v>0</v>
      </c>
      <c r="G28" s="76">
        <f>VLOOKUP(A28,[4]進出口值表查詢結果!$A$2:$D$20,3,0)</f>
        <v>9871</v>
      </c>
      <c r="H28" s="116">
        <f t="shared" si="16"/>
        <v>-1</v>
      </c>
      <c r="I28" s="4"/>
      <c r="J28" s="4"/>
    </row>
    <row r="29" spans="1:10">
      <c r="A29" s="46" t="s">
        <v>44</v>
      </c>
      <c r="B29" s="22" t="s">
        <v>45</v>
      </c>
      <c r="C29" s="23">
        <f>VLOOKUP(A29,[3]進出口值表查詢結果!$A$2:$D$19,4,0)</f>
        <v>121506</v>
      </c>
      <c r="D29" s="23">
        <f>VLOOKUP(A29,[4]進出口值表查詢結果!$A$2:$D$20,4,0)</f>
        <v>103529</v>
      </c>
      <c r="E29" s="116">
        <f t="shared" si="14"/>
        <v>0.17364216789498593</v>
      </c>
      <c r="F29" s="76">
        <f>VLOOKUP(A29,[3]進出口值表查詢結果!$A$2:$D$19,3,0)</f>
        <v>3763052</v>
      </c>
      <c r="G29" s="76">
        <f>VLOOKUP(A29,[4]進出口值表查詢結果!$A$2:$D$20,3,0)</f>
        <v>4948018</v>
      </c>
      <c r="H29" s="116">
        <f t="shared" si="16"/>
        <v>-0.23948296065212374</v>
      </c>
      <c r="I29" s="4"/>
      <c r="J29" s="4"/>
    </row>
    <row r="30" spans="1:10">
      <c r="A30" s="46" t="s">
        <v>46</v>
      </c>
      <c r="B30" s="22" t="s">
        <v>47</v>
      </c>
      <c r="C30" s="23">
        <f>VLOOKUP(A30,[3]進出口值表查詢結果!$A$2:$D$19,4,0)</f>
        <v>5932</v>
      </c>
      <c r="D30" s="23">
        <f>VLOOKUP(A30,[4]進出口值表查詢結果!$A$2:$D$20,4,0)</f>
        <v>5124</v>
      </c>
      <c r="E30" s="116">
        <f t="shared" si="14"/>
        <v>0.15768930523028885</v>
      </c>
      <c r="F30" s="76">
        <f>VLOOKUP(A30,[3]進出口值表查詢結果!$A$2:$D$19,3,0)</f>
        <v>319901</v>
      </c>
      <c r="G30" s="76">
        <f>VLOOKUP(A30,[4]進出口值表查詢結果!$A$2:$D$20,3,0)</f>
        <v>178233</v>
      </c>
      <c r="H30" s="116">
        <f t="shared" si="16"/>
        <v>0.79484719440283225</v>
      </c>
      <c r="I30" s="4"/>
      <c r="J30" s="4"/>
    </row>
    <row r="31" spans="1:10">
      <c r="A31" s="46" t="s">
        <v>48</v>
      </c>
      <c r="B31" s="22" t="s">
        <v>49</v>
      </c>
      <c r="C31" s="23">
        <f>VLOOKUP(A31,[3]進出口值表查詢結果!$A$2:$D$19,4,0)</f>
        <v>20774</v>
      </c>
      <c r="D31" s="23">
        <f>VLOOKUP(A31,[4]進出口值表查詢結果!$A$2:$D$20,4,0)</f>
        <v>9313</v>
      </c>
      <c r="E31" s="116">
        <f t="shared" si="14"/>
        <v>1.2306453344786856</v>
      </c>
      <c r="F31" s="76">
        <f>VLOOKUP(A31,[3]進出口值表查詢結果!$A$2:$D$19,3,0)</f>
        <v>385471</v>
      </c>
      <c r="G31" s="76">
        <f>VLOOKUP(A31,[4]進出口值表查詢結果!$A$2:$D$20,3,0)</f>
        <v>158737</v>
      </c>
      <c r="H31" s="116">
        <f t="shared" si="16"/>
        <v>1.4283626375703207</v>
      </c>
      <c r="I31" s="4"/>
      <c r="J31" s="4"/>
    </row>
    <row r="32" spans="1:10">
      <c r="A32" s="46" t="s">
        <v>50</v>
      </c>
      <c r="B32" s="22" t="s">
        <v>51</v>
      </c>
      <c r="C32" s="23">
        <f>VLOOKUP(A32,[3]進出口值表查詢結果!$A$2:$D$19,4,0)</f>
        <v>22032</v>
      </c>
      <c r="D32" s="23">
        <f>VLOOKUP(A32,[4]進出口值表查詢結果!$A$2:$D$20,4,0)</f>
        <v>40995</v>
      </c>
      <c r="E32" s="114">
        <f t="shared" si="14"/>
        <v>-0.46256860592755217</v>
      </c>
      <c r="F32" s="76">
        <f>VLOOKUP(A32,[3]進出口值表查詢結果!$A$2:$D$19,3,0)</f>
        <v>1110819</v>
      </c>
      <c r="G32" s="76">
        <f>VLOOKUP(A32,[4]進出口值表查詢結果!$A$2:$D$20,3,0)</f>
        <v>1671579</v>
      </c>
      <c r="H32" s="116">
        <f t="shared" si="16"/>
        <v>-0.33546724384548982</v>
      </c>
      <c r="I32" s="4"/>
      <c r="J32" s="4"/>
    </row>
    <row r="33" spans="1:10">
      <c r="A33" s="46" t="s">
        <v>52</v>
      </c>
      <c r="B33" s="22" t="s">
        <v>53</v>
      </c>
      <c r="C33" s="23">
        <v>2020</v>
      </c>
      <c r="D33" s="23">
        <v>15528</v>
      </c>
      <c r="E33" s="114">
        <f t="shared" si="14"/>
        <v>-0.86991241628026794</v>
      </c>
      <c r="F33" s="76">
        <v>75460</v>
      </c>
      <c r="G33" s="76">
        <v>418463</v>
      </c>
      <c r="H33" s="116">
        <f t="shared" si="16"/>
        <v>-0.81967342393473253</v>
      </c>
      <c r="I33" s="4"/>
      <c r="J33" s="4"/>
    </row>
    <row r="34" spans="1:10">
      <c r="A34" s="46" t="s">
        <v>54</v>
      </c>
      <c r="B34" s="22" t="s">
        <v>55</v>
      </c>
      <c r="C34" s="23">
        <f>VLOOKUP(A34,[3]進出口值表查詢結果!$A$2:$D$19,4,0)</f>
        <v>15373</v>
      </c>
      <c r="D34" s="23">
        <f>VLOOKUP(A34,[4]進出口值表查詢結果!$A$2:$D$20,4,0)</f>
        <v>24322</v>
      </c>
      <c r="E34" s="114">
        <f t="shared" si="14"/>
        <v>-0.36793849190033712</v>
      </c>
      <c r="F34" s="76">
        <f>VLOOKUP(A34,[3]進出口值表查詢結果!$A$2:$D$19,3,0)</f>
        <v>1375433</v>
      </c>
      <c r="G34" s="76">
        <f>VLOOKUP(A34,[4]進出口值表查詢結果!$A$2:$D$20,3,0)</f>
        <v>2523233</v>
      </c>
      <c r="H34" s="116">
        <f t="shared" si="16"/>
        <v>-0.45489259216251532</v>
      </c>
      <c r="I34" s="4"/>
      <c r="J34" s="4"/>
    </row>
    <row r="35" spans="1:10">
      <c r="A35" s="46">
        <v>87149320906</v>
      </c>
      <c r="B35" s="22" t="s">
        <v>98</v>
      </c>
      <c r="C35" s="23">
        <v>23722</v>
      </c>
      <c r="D35" s="23">
        <v>53878</v>
      </c>
      <c r="E35" s="114">
        <f t="shared" si="14"/>
        <v>-0.55970897212220205</v>
      </c>
      <c r="F35" s="76">
        <v>679382</v>
      </c>
      <c r="G35" s="76">
        <v>1683530</v>
      </c>
      <c r="H35" s="116">
        <f t="shared" si="16"/>
        <v>-0.59645387964574437</v>
      </c>
      <c r="I35" s="4"/>
      <c r="J35" s="4"/>
    </row>
    <row r="36" spans="1:10">
      <c r="A36" s="46" t="s">
        <v>56</v>
      </c>
      <c r="B36" s="22" t="s">
        <v>57</v>
      </c>
      <c r="C36" s="23">
        <f>VLOOKUP(A36,[3]進出口值表查詢結果!$A$2:$D$19,4,0)</f>
        <v>837</v>
      </c>
      <c r="D36" s="23">
        <f>VLOOKUP(A36,[4]進出口值表查詢結果!$A$2:$D$20,4,0)</f>
        <v>2701</v>
      </c>
      <c r="E36" s="114">
        <f t="shared" si="14"/>
        <v>-0.69011477230655316</v>
      </c>
      <c r="F36" s="76">
        <f>VLOOKUP(A36,[3]進出口值表查詢結果!$A$2:$D$19,3,0)</f>
        <v>27498</v>
      </c>
      <c r="G36" s="76">
        <f>VLOOKUP(A36,[4]進出口值表查詢結果!$A$2:$D$20,3,0)</f>
        <v>49970</v>
      </c>
      <c r="H36" s="116">
        <f t="shared" si="16"/>
        <v>-0.44970982589553732</v>
      </c>
      <c r="I36" s="4"/>
      <c r="J36" s="4"/>
    </row>
    <row r="37" spans="1:10">
      <c r="A37" s="46" t="s">
        <v>58</v>
      </c>
      <c r="B37" s="22" t="s">
        <v>59</v>
      </c>
      <c r="C37" s="23">
        <f>VLOOKUP(A37,[3]進出口值表查詢結果!$A$2:$D$19,4,0)</f>
        <v>6542</v>
      </c>
      <c r="D37" s="23">
        <f>VLOOKUP(A37,[4]進出口值表查詢結果!$A$2:$D$20,4,0)</f>
        <v>5890</v>
      </c>
      <c r="E37" s="116">
        <f t="shared" si="14"/>
        <v>0.11069609507640069</v>
      </c>
      <c r="F37" s="76">
        <f>VLOOKUP(A37,[3]進出口值表查詢結果!$A$2:$D$19,3,0)</f>
        <v>357149</v>
      </c>
      <c r="G37" s="76">
        <f>VLOOKUP(A37,[4]進出口值表查詢結果!$A$2:$D$20,3,0)</f>
        <v>209496</v>
      </c>
      <c r="H37" s="116">
        <f t="shared" si="16"/>
        <v>0.70480104632069351</v>
      </c>
      <c r="I37" s="4"/>
      <c r="J37" s="4"/>
    </row>
    <row r="38" spans="1:10">
      <c r="A38" s="46" t="s">
        <v>60</v>
      </c>
      <c r="B38" s="22" t="s">
        <v>61</v>
      </c>
      <c r="C38" s="23">
        <f>VLOOKUP(A38,[3]進出口值表查詢結果!$A$2:$D$19,4,0)</f>
        <v>2958</v>
      </c>
      <c r="D38" s="23">
        <f>VLOOKUP(A38,[4]進出口值表查詢結果!$A$2:$D$20,4,0)</f>
        <v>8112</v>
      </c>
      <c r="E38" s="114">
        <f t="shared" si="14"/>
        <v>-0.63535502958579881</v>
      </c>
      <c r="F38" s="76">
        <f>VLOOKUP(A38,[3]進出口值表查詢結果!$A$2:$D$19,3,0)</f>
        <v>117935</v>
      </c>
      <c r="G38" s="76">
        <f>VLOOKUP(A38,[4]進出口值表查詢結果!$A$2:$D$20,3,0)</f>
        <v>265314</v>
      </c>
      <c r="H38" s="116">
        <f t="shared" si="16"/>
        <v>-0.55548896778911028</v>
      </c>
      <c r="I38" s="4"/>
      <c r="J38" s="4"/>
    </row>
    <row r="39" spans="1:10">
      <c r="A39" s="46" t="s">
        <v>62</v>
      </c>
      <c r="B39" s="22" t="s">
        <v>63</v>
      </c>
      <c r="C39" s="23">
        <f>VLOOKUP(A39,[3]進出口值表查詢結果!$A$2:$D$19,4,0)</f>
        <v>15055</v>
      </c>
      <c r="D39" s="23">
        <f>VLOOKUP(A39,[4]進出口值表查詢結果!$A$2:$D$20,4,0)</f>
        <v>13436</v>
      </c>
      <c r="E39" s="116">
        <f t="shared" si="14"/>
        <v>0.12049717177731467</v>
      </c>
      <c r="F39" s="76">
        <f>VLOOKUP(A39,[3]進出口值表查詢結果!$A$2:$D$19,3,0)</f>
        <v>644560</v>
      </c>
      <c r="G39" s="76">
        <f>VLOOKUP(A39,[4]進出口值表查詢結果!$A$2:$D$20,3,0)</f>
        <v>436075</v>
      </c>
      <c r="H39" s="116">
        <f t="shared" si="16"/>
        <v>0.47809436450151921</v>
      </c>
      <c r="I39" s="4"/>
      <c r="J39" s="4"/>
    </row>
    <row r="40" spans="1:10">
      <c r="A40" s="46" t="s">
        <v>64</v>
      </c>
      <c r="B40" s="22" t="s">
        <v>65</v>
      </c>
      <c r="C40" s="23">
        <v>64144</v>
      </c>
      <c r="D40" s="23">
        <v>74236</v>
      </c>
      <c r="E40" s="114">
        <f t="shared" si="14"/>
        <v>-0.13594482461339513</v>
      </c>
      <c r="F40" s="76">
        <v>1194491</v>
      </c>
      <c r="G40" s="76">
        <v>1062633</v>
      </c>
      <c r="H40" s="116">
        <f t="shared" si="16"/>
        <v>0.12408611439697431</v>
      </c>
      <c r="I40" s="4"/>
      <c r="J40" s="4"/>
    </row>
    <row r="41" spans="1:10">
      <c r="A41" s="46" t="s">
        <v>66</v>
      </c>
      <c r="B41" s="22" t="s">
        <v>67</v>
      </c>
      <c r="C41" s="23">
        <v>250</v>
      </c>
      <c r="D41" s="23">
        <v>1792</v>
      </c>
      <c r="E41" s="114">
        <f t="shared" si="14"/>
        <v>-0.8604910714285714</v>
      </c>
      <c r="F41" s="76">
        <v>4816</v>
      </c>
      <c r="G41" s="76">
        <v>22278</v>
      </c>
      <c r="H41" s="116">
        <f t="shared" si="16"/>
        <v>-0.78382260526079539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461757</v>
      </c>
      <c r="D42" s="120">
        <f>SUM(D20:D41)</f>
        <v>576809</v>
      </c>
      <c r="E42" s="111">
        <f t="shared" ref="E42" si="17">(C42-D42)/D42</f>
        <v>-0.19946290713217027</v>
      </c>
      <c r="F42" s="121">
        <f>SUM(F20:F41)</f>
        <v>19381317</v>
      </c>
      <c r="G42" s="121">
        <f>SUM(G20:G41)</f>
        <v>23521585</v>
      </c>
      <c r="H42" s="118">
        <f t="shared" ref="H42" si="18">(F42-G42)/G42</f>
        <v>-0.17601994083306885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68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H5:H11">
    <cfRule type="cellIs" dxfId="61" priority="13" operator="greaterThanOrEqual">
      <formula>0</formula>
    </cfRule>
    <cfRule type="cellIs" dxfId="60" priority="14" operator="lessThan">
      <formula>0</formula>
    </cfRule>
  </conditionalFormatting>
  <conditionalFormatting sqref="H13:H14">
    <cfRule type="cellIs" dxfId="59" priority="9" operator="greaterThanOrEqual">
      <formula>0</formula>
    </cfRule>
    <cfRule type="cellIs" dxfId="58" priority="10" operator="lessThan">
      <formula>0</formula>
    </cfRule>
  </conditionalFormatting>
  <conditionalFormatting sqref="H20:H42">
    <cfRule type="cellIs" dxfId="57" priority="1" operator="greaterThanOrEqual">
      <formula>0</formula>
    </cfRule>
    <cfRule type="cellIs" dxfId="56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197F-0ECC-4D8D-A5AC-C317097DCEC6}">
  <sheetPr>
    <tabColor rgb="FFFFC000"/>
  </sheetPr>
  <dimension ref="A1:K46"/>
  <sheetViews>
    <sheetView zoomScale="80" zoomScaleNormal="80" workbookViewId="0">
      <selection activeCell="F21" activeCellId="1" sqref="C21 F21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113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7" t="s">
        <v>91</v>
      </c>
      <c r="D3" s="7" t="s">
        <v>107</v>
      </c>
      <c r="E3" s="9" t="s">
        <v>79</v>
      </c>
      <c r="F3" s="74" t="s">
        <v>92</v>
      </c>
      <c r="G3" s="74" t="s">
        <v>109</v>
      </c>
      <c r="H3" s="9" t="s">
        <v>79</v>
      </c>
      <c r="I3" s="56" t="s">
        <v>85</v>
      </c>
      <c r="J3" s="56" t="s">
        <v>86</v>
      </c>
      <c r="K3" s="64" t="s">
        <v>70</v>
      </c>
    </row>
    <row r="4" spans="1:11">
      <c r="A4" s="13"/>
      <c r="B4" s="14"/>
      <c r="C4" s="15" t="s">
        <v>71</v>
      </c>
      <c r="D4" s="15" t="s">
        <v>71</v>
      </c>
      <c r="E4" s="16" t="s">
        <v>72</v>
      </c>
      <c r="F4" s="75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23">
        <v>9818</v>
      </c>
      <c r="D5" s="23">
        <v>4873</v>
      </c>
      <c r="E5" s="115">
        <f>IF(D5,(C5-D5)/D5,0)</f>
        <v>1.0147752924276627</v>
      </c>
      <c r="F5" s="76">
        <v>691331</v>
      </c>
      <c r="G5" s="76">
        <v>256460</v>
      </c>
      <c r="H5" s="114">
        <f t="shared" ref="H5:H10" si="0">(F5-G5)/G5</f>
        <v>1.6956679404195587</v>
      </c>
      <c r="I5" s="25">
        <f>IF(C5,F5/C5,0)</f>
        <v>70.414646567529033</v>
      </c>
      <c r="J5" s="25">
        <f>IF(D5,G5/D5,0)</f>
        <v>52.62877077775498</v>
      </c>
      <c r="K5" s="125">
        <f t="shared" ref="K5:K10" si="1">(I5-J5)/J5</f>
        <v>0.33794967138567011</v>
      </c>
    </row>
    <row r="6" spans="1:11" ht="16.5">
      <c r="A6" s="26" t="s">
        <v>10</v>
      </c>
      <c r="B6" s="27" t="s">
        <v>11</v>
      </c>
      <c r="C6" s="23">
        <v>3721</v>
      </c>
      <c r="D6" s="23">
        <v>4517</v>
      </c>
      <c r="E6" s="114">
        <f t="shared" ref="E6:E10" si="2">IF(D6,(C6-D6)/D6,0)</f>
        <v>-0.17622315696258578</v>
      </c>
      <c r="F6" s="76">
        <v>352625</v>
      </c>
      <c r="G6" s="76">
        <v>431157</v>
      </c>
      <c r="H6" s="114">
        <f t="shared" si="0"/>
        <v>-0.18214246782494545</v>
      </c>
      <c r="I6" s="25">
        <f t="shared" ref="I6:J10" si="3">IF(C6,F6/C6,0)</f>
        <v>94.766191883902181</v>
      </c>
      <c r="J6" s="25">
        <f t="shared" si="3"/>
        <v>95.452069957936686</v>
      </c>
      <c r="K6" s="125">
        <f t="shared" si="1"/>
        <v>-7.1855756961242906E-3</v>
      </c>
    </row>
    <row r="7" spans="1:11" ht="16.5">
      <c r="A7" s="21" t="s">
        <v>12</v>
      </c>
      <c r="B7" s="28" t="s">
        <v>13</v>
      </c>
      <c r="C7" s="23">
        <v>7923</v>
      </c>
      <c r="D7" s="23">
        <v>6624</v>
      </c>
      <c r="E7" s="115">
        <f t="shared" si="2"/>
        <v>0.19610507246376813</v>
      </c>
      <c r="F7" s="76">
        <v>508734</v>
      </c>
      <c r="G7" s="76">
        <v>368938</v>
      </c>
      <c r="H7" s="114">
        <f t="shared" si="0"/>
        <v>0.37891461437965185</v>
      </c>
      <c r="I7" s="25">
        <f t="shared" si="3"/>
        <v>64.209769026883762</v>
      </c>
      <c r="J7" s="25">
        <f t="shared" si="3"/>
        <v>55.697161835748794</v>
      </c>
      <c r="K7" s="125">
        <f t="shared" si="1"/>
        <v>0.15283736029923192</v>
      </c>
    </row>
    <row r="8" spans="1:11" ht="16.5">
      <c r="A8" s="21" t="s">
        <v>14</v>
      </c>
      <c r="B8" s="28" t="s">
        <v>15</v>
      </c>
      <c r="C8" s="23">
        <v>9660</v>
      </c>
      <c r="D8" s="23">
        <v>7595</v>
      </c>
      <c r="E8" s="116">
        <f t="shared" si="2"/>
        <v>0.27188940092165897</v>
      </c>
      <c r="F8" s="76">
        <v>1010731</v>
      </c>
      <c r="G8" s="76">
        <v>893425</v>
      </c>
      <c r="H8" s="114">
        <f t="shared" si="0"/>
        <v>0.13129921370008674</v>
      </c>
      <c r="I8" s="25">
        <f t="shared" si="3"/>
        <v>104.63053830227743</v>
      </c>
      <c r="J8" s="25">
        <f t="shared" si="3"/>
        <v>117.63331138907176</v>
      </c>
      <c r="K8" s="125">
        <f t="shared" si="1"/>
        <v>-0.1105364877792797</v>
      </c>
    </row>
    <row r="9" spans="1:11" ht="16.5">
      <c r="A9" s="21" t="s">
        <v>16</v>
      </c>
      <c r="B9" s="28" t="s">
        <v>17</v>
      </c>
      <c r="C9" s="23">
        <v>4753</v>
      </c>
      <c r="D9" s="23">
        <v>2214</v>
      </c>
      <c r="E9" s="116">
        <f t="shared" si="2"/>
        <v>1.1467931345980127</v>
      </c>
      <c r="F9" s="76">
        <v>707082</v>
      </c>
      <c r="G9" s="76">
        <v>297405</v>
      </c>
      <c r="H9" s="116">
        <f t="shared" si="0"/>
        <v>1.37750542189943</v>
      </c>
      <c r="I9" s="25">
        <f t="shared" si="3"/>
        <v>148.76541131916684</v>
      </c>
      <c r="J9" s="25">
        <f t="shared" si="3"/>
        <v>134.32926829268294</v>
      </c>
      <c r="K9" s="125">
        <f t="shared" si="1"/>
        <v>0.10746833664745166</v>
      </c>
    </row>
    <row r="10" spans="1:11" ht="16.5">
      <c r="A10" s="21" t="s">
        <v>18</v>
      </c>
      <c r="B10" s="28" t="s">
        <v>19</v>
      </c>
      <c r="C10" s="23">
        <v>4397</v>
      </c>
      <c r="D10" s="23">
        <v>2395</v>
      </c>
      <c r="E10" s="116">
        <f t="shared" si="2"/>
        <v>0.83590814196242169</v>
      </c>
      <c r="F10" s="76">
        <v>1161467</v>
      </c>
      <c r="G10" s="76">
        <v>467353</v>
      </c>
      <c r="H10" s="124">
        <f t="shared" si="0"/>
        <v>1.4852028338322425</v>
      </c>
      <c r="I10" s="25">
        <f t="shared" si="3"/>
        <v>264.14987491471459</v>
      </c>
      <c r="J10" s="25">
        <f t="shared" si="3"/>
        <v>195.13695198329853</v>
      </c>
      <c r="K10" s="126">
        <f t="shared" si="1"/>
        <v>0.35366404071599294</v>
      </c>
    </row>
    <row r="11" spans="1:11" ht="17.25" thickBot="1">
      <c r="A11" s="48" t="s">
        <v>20</v>
      </c>
      <c r="B11" s="70" t="s">
        <v>21</v>
      </c>
      <c r="C11" s="99">
        <f>SUM(C5:C10)</f>
        <v>40272</v>
      </c>
      <c r="D11" s="99">
        <f>SUM(D5:D10)</f>
        <v>28218</v>
      </c>
      <c r="E11" s="116">
        <f t="shared" ref="E11" si="4">IF(D11,(C11-D11)/D11,0)</f>
        <v>0.42717414416330002</v>
      </c>
      <c r="F11" s="112">
        <f>SUM(F5:F10)</f>
        <v>4431970</v>
      </c>
      <c r="G11" s="112">
        <f>SUM(G5:G10)</f>
        <v>2714738</v>
      </c>
      <c r="H11" s="122">
        <f t="shared" ref="H11" si="5">(F11-G11)/G11</f>
        <v>0.63255901674489401</v>
      </c>
      <c r="I11" s="119">
        <f t="shared" ref="I11:J11" si="6">F11/C11</f>
        <v>110.0509038537942</v>
      </c>
      <c r="J11" s="119">
        <f t="shared" si="6"/>
        <v>96.205896945212274</v>
      </c>
      <c r="K11" s="123">
        <f t="shared" ref="K11" si="7">(I11-J11)/J11</f>
        <v>0.14391016921204355</v>
      </c>
    </row>
    <row r="12" spans="1:11" ht="11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22</v>
      </c>
      <c r="B13" s="22" t="s">
        <v>23</v>
      </c>
      <c r="C13" s="23">
        <v>567</v>
      </c>
      <c r="D13" s="23">
        <v>522</v>
      </c>
      <c r="E13" s="128">
        <f>(C13-D13)/D13</f>
        <v>8.6206896551724144E-2</v>
      </c>
      <c r="F13" s="76">
        <v>33804</v>
      </c>
      <c r="G13" s="76">
        <v>21679</v>
      </c>
      <c r="H13" s="129">
        <f>(F13-G13)/G13</f>
        <v>0.55929701554499744</v>
      </c>
      <c r="I13" s="25">
        <f t="shared" ref="I13" si="8">IF(C13,F13/C13,0)</f>
        <v>59.61904761904762</v>
      </c>
      <c r="J13" s="25">
        <f t="shared" ref="J13" si="9">IF(D13,G13/D13,0)</f>
        <v>41.530651340996165</v>
      </c>
      <c r="K13" s="125">
        <f>(I13-J13)/J13</f>
        <v>0.43554328415253751</v>
      </c>
    </row>
    <row r="14" spans="1:11" ht="17.25" thickBot="1">
      <c r="A14" s="48" t="s">
        <v>24</v>
      </c>
      <c r="B14" s="73" t="s">
        <v>76</v>
      </c>
      <c r="C14" s="99">
        <f>SUM(C11:C13)</f>
        <v>40839</v>
      </c>
      <c r="D14" s="99">
        <f>D11+D13</f>
        <v>28740</v>
      </c>
      <c r="E14" s="127">
        <f>(C14-D14)/D14</f>
        <v>0.42098121085594992</v>
      </c>
      <c r="F14" s="112">
        <f>SUM(F11:F13)</f>
        <v>4465774</v>
      </c>
      <c r="G14" s="112">
        <f>G11+G13</f>
        <v>2736417</v>
      </c>
      <c r="H14" s="117">
        <f>(F14-G14)/G14</f>
        <v>0.63197860559995056</v>
      </c>
      <c r="I14" s="119">
        <f>F14/C14</f>
        <v>109.35071867577561</v>
      </c>
      <c r="J14" s="119">
        <f>G14/D14</f>
        <v>95.212839248434236</v>
      </c>
      <c r="K14" s="123">
        <f>(I14-J14)/J14</f>
        <v>0.14848711097094891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201" t="s">
        <v>97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111</v>
      </c>
      <c r="D18" s="7" t="s">
        <v>107</v>
      </c>
      <c r="E18" s="9" t="s">
        <v>79</v>
      </c>
      <c r="F18" s="74" t="s">
        <v>108</v>
      </c>
      <c r="G18" s="74" t="s">
        <v>109</v>
      </c>
      <c r="H18" s="9" t="s">
        <v>79</v>
      </c>
      <c r="I18" s="44"/>
      <c r="J18" s="44"/>
    </row>
    <row r="19" spans="1:10">
      <c r="A19" s="13"/>
      <c r="B19" s="14"/>
      <c r="C19" s="15" t="s">
        <v>77</v>
      </c>
      <c r="D19" s="15" t="s">
        <v>77</v>
      </c>
      <c r="E19" s="16" t="s">
        <v>72</v>
      </c>
      <c r="F19" s="75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5826</v>
      </c>
      <c r="D20" s="23">
        <v>4648</v>
      </c>
      <c r="E20" s="116">
        <f t="shared" ref="E20:E41" si="10">IF(D20,(C20-D20)/D20,0)</f>
        <v>0.25344234079173839</v>
      </c>
      <c r="F20" s="76">
        <v>334093</v>
      </c>
      <c r="G20" s="76">
        <v>250296</v>
      </c>
      <c r="H20" s="116">
        <f t="shared" ref="H20:H24" si="11">IF(G20,(F20-G20)/G20,0)</f>
        <v>0.33479160673762265</v>
      </c>
      <c r="I20" s="4"/>
      <c r="J20" s="4"/>
    </row>
    <row r="21" spans="1:10">
      <c r="A21" s="46" t="s">
        <v>30</v>
      </c>
      <c r="B21" s="22" t="s">
        <v>31</v>
      </c>
      <c r="C21" s="23">
        <v>2947</v>
      </c>
      <c r="D21" s="23">
        <v>3051</v>
      </c>
      <c r="E21" s="115">
        <f t="shared" si="10"/>
        <v>-3.4087184529662404E-2</v>
      </c>
      <c r="F21" s="76">
        <v>180602</v>
      </c>
      <c r="G21" s="76">
        <v>263148</v>
      </c>
      <c r="H21" s="116">
        <f t="shared" si="11"/>
        <v>-0.31368659461595755</v>
      </c>
      <c r="I21" s="4"/>
      <c r="J21" s="4"/>
    </row>
    <row r="22" spans="1:10">
      <c r="A22" s="46" t="s">
        <v>32</v>
      </c>
      <c r="B22" s="22" t="s">
        <v>33</v>
      </c>
      <c r="C22" s="23">
        <f>VLOOKUP(A22,[5]進出口值表查詢結果!$A$1:$D$20,4,0)</f>
        <v>590132</v>
      </c>
      <c r="D22" s="23">
        <f>VLOOKUP(A22,[6]進出口值表查詢結果!$A$1:$D$20,4,0)</f>
        <v>1108693</v>
      </c>
      <c r="E22" s="114">
        <f t="shared" si="10"/>
        <v>-0.46772280514082798</v>
      </c>
      <c r="F22" s="76">
        <f>VLOOKUP(A22,[5]進出口值表查詢結果!$A$1:$D$20,3,0)</f>
        <v>38105375</v>
      </c>
      <c r="G22" s="76">
        <f>VLOOKUP(A22,[6]進出口值表查詢結果!$A$1:$D$20,3,0)</f>
        <v>54806293</v>
      </c>
      <c r="H22" s="116">
        <f t="shared" si="11"/>
        <v>-0.30472628389590223</v>
      </c>
      <c r="I22" s="4"/>
      <c r="J22" s="4"/>
    </row>
    <row r="23" spans="1:10">
      <c r="A23" s="46" t="s">
        <v>34</v>
      </c>
      <c r="B23" s="22" t="s">
        <v>35</v>
      </c>
      <c r="C23" s="23">
        <f>VLOOKUP(A23,[5]進出口值表查詢結果!$A$1:$D$20,4,0)</f>
        <v>98744</v>
      </c>
      <c r="D23" s="23">
        <f>VLOOKUP(A23,[6]進出口值表查詢結果!$A$1:$D$20,4,0)</f>
        <v>160131</v>
      </c>
      <c r="E23" s="114">
        <f t="shared" si="10"/>
        <v>-0.38335487819347908</v>
      </c>
      <c r="F23" s="76">
        <f>VLOOKUP(A23,[5]進出口值表查詢結果!$A$1:$D$20,3,0)</f>
        <v>8755202</v>
      </c>
      <c r="G23" s="76">
        <f>VLOOKUP(A23,[6]進出口值表查詢結果!$A$1:$D$20,3,0)</f>
        <v>9820766</v>
      </c>
      <c r="H23" s="116">
        <f t="shared" si="11"/>
        <v>-0.10850110877298166</v>
      </c>
      <c r="I23" s="4"/>
      <c r="J23" s="4"/>
    </row>
    <row r="24" spans="1:10">
      <c r="A24" s="46" t="s">
        <v>36</v>
      </c>
      <c r="B24" s="22" t="s">
        <v>37</v>
      </c>
      <c r="C24" s="23">
        <f>VLOOKUP(A24,[5]進出口值表查詢結果!$A$1:$D$20,4,0)</f>
        <v>5058</v>
      </c>
      <c r="D24" s="23">
        <f>VLOOKUP(A24,[6]進出口值表查詢結果!$A$1:$D$20,4,0)</f>
        <v>10959</v>
      </c>
      <c r="E24" s="114">
        <f t="shared" si="10"/>
        <v>-0.53846153846153844</v>
      </c>
      <c r="F24" s="76">
        <f>VLOOKUP(A24,[5]進出口值表查詢結果!$A$1:$D$20,3,0)</f>
        <v>374078</v>
      </c>
      <c r="G24" s="76">
        <f>VLOOKUP(A24,[6]進出口值表查詢結果!$A$1:$D$20,3,0)</f>
        <v>154873</v>
      </c>
      <c r="H24" s="116">
        <f t="shared" si="11"/>
        <v>1.4153855094173937</v>
      </c>
      <c r="I24" s="4"/>
      <c r="J24" s="4"/>
    </row>
    <row r="25" spans="1:10">
      <c r="A25" s="46" t="s">
        <v>38</v>
      </c>
      <c r="B25" s="22" t="s">
        <v>39</v>
      </c>
      <c r="C25" s="23">
        <f>VLOOKUP(A25,[5]進出口值表查詢結果!$A$1:$D$20,4,0)</f>
        <v>20306</v>
      </c>
      <c r="D25" s="23">
        <f>VLOOKUP(A25,[6]進出口值表查詢結果!$A$1:$D$20,4,0)</f>
        <v>22602</v>
      </c>
      <c r="E25" s="114">
        <f t="shared" si="10"/>
        <v>-0.10158393062560836</v>
      </c>
      <c r="F25" s="76">
        <f>VLOOKUP(A25,[5]進出口值表查詢結果!$A$1:$D$20,3,0)</f>
        <v>263603</v>
      </c>
      <c r="G25" s="76">
        <f>VLOOKUP(A25,[6]進出口值表查詢結果!$A$1:$D$20,3,0)</f>
        <v>256687</v>
      </c>
      <c r="H25" s="116">
        <f>IF(G25,(F25-G25)/G25,0)</f>
        <v>2.6943320074643437E-2</v>
      </c>
      <c r="I25" s="4"/>
      <c r="J25" s="4"/>
    </row>
    <row r="26" spans="1:10">
      <c r="A26" s="46" t="s">
        <v>40</v>
      </c>
      <c r="B26" s="22" t="s">
        <v>41</v>
      </c>
      <c r="C26" s="23">
        <f>VLOOKUP(A26,[5]進出口值表查詢結果!$A$1:$D$20,4,0)</f>
        <v>93076</v>
      </c>
      <c r="D26" s="23">
        <f>VLOOKUP(A26,[6]進出口值表查詢結果!$A$1:$D$20,4,0)</f>
        <v>218105</v>
      </c>
      <c r="E26" s="114">
        <f t="shared" si="10"/>
        <v>-0.57325141560257675</v>
      </c>
      <c r="F26" s="76">
        <f>VLOOKUP(A26,[5]進出口值表查詢結果!$A$1:$D$20,3,0)</f>
        <v>3210010</v>
      </c>
      <c r="G26" s="76">
        <f>VLOOKUP(A26,[6]進出口值表查詢結果!$A$1:$D$20,3,0)</f>
        <v>5728046</v>
      </c>
      <c r="H26" s="116">
        <f t="shared" ref="H26:H41" si="12">IF(G26,(F26-G26)/G26,0)</f>
        <v>-0.43959772669423397</v>
      </c>
      <c r="I26" s="4"/>
      <c r="J26" s="4"/>
    </row>
    <row r="27" spans="1:10">
      <c r="A27" s="46">
        <v>87149320103</v>
      </c>
      <c r="B27" s="22" t="s">
        <v>99</v>
      </c>
      <c r="C27" s="23">
        <f>VLOOKUP(A27,[5]進出口值表查詢結果!$A$1:$D$20,4,0)</f>
        <v>814</v>
      </c>
      <c r="D27" s="23">
        <v>2137</v>
      </c>
      <c r="E27" s="114">
        <f>IF(D27,(C27-D27)/D27,0)</f>
        <v>-0.61909218530650445</v>
      </c>
      <c r="F27" s="76">
        <v>14380</v>
      </c>
      <c r="G27" s="76">
        <v>17860</v>
      </c>
      <c r="H27" s="116">
        <f t="shared" si="12"/>
        <v>-0.1948488241881299</v>
      </c>
      <c r="I27" s="4"/>
      <c r="J27" s="4"/>
    </row>
    <row r="28" spans="1:10">
      <c r="A28" s="46" t="s">
        <v>42</v>
      </c>
      <c r="B28" s="22" t="s">
        <v>43</v>
      </c>
      <c r="C28" s="23">
        <f>VLOOKUP(A28,[5]進出口值表查詢結果!$A$1:$D$20,4,0)</f>
        <v>4127</v>
      </c>
      <c r="D28" s="23">
        <f>VLOOKUP(A28,[6]進出口值表查詢結果!$A$1:$D$20,4,0)</f>
        <v>12864</v>
      </c>
      <c r="E28" s="114">
        <f t="shared" si="10"/>
        <v>-0.67918221393034828</v>
      </c>
      <c r="F28" s="76">
        <f>VLOOKUP(A28,[5]進出口值表查詢結果!$A$1:$D$20,3,0)</f>
        <v>52735</v>
      </c>
      <c r="G28" s="76">
        <f>VLOOKUP(A28,[6]進出口值表查詢結果!$A$1:$D$20,3,0)</f>
        <v>51737</v>
      </c>
      <c r="H28" s="116">
        <f t="shared" si="12"/>
        <v>1.9289869919013471E-2</v>
      </c>
      <c r="I28" s="4"/>
      <c r="J28" s="4"/>
    </row>
    <row r="29" spans="1:10">
      <c r="A29" s="46" t="s">
        <v>44</v>
      </c>
      <c r="B29" s="22" t="s">
        <v>45</v>
      </c>
      <c r="C29" s="23">
        <f>VLOOKUP(A29,[5]進出口值表查詢結果!$A$1:$D$20,4,0)</f>
        <v>95662</v>
      </c>
      <c r="D29" s="23">
        <f>VLOOKUP(A29,[6]進出口值表查詢結果!$A$1:$D$20,4,0)</f>
        <v>141512</v>
      </c>
      <c r="E29" s="114">
        <f t="shared" si="10"/>
        <v>-0.32400079145231497</v>
      </c>
      <c r="F29" s="76">
        <f>VLOOKUP(A29,[5]進出口值表查詢結果!$A$1:$D$20,3,0)</f>
        <v>1499274</v>
      </c>
      <c r="G29" s="76">
        <f>VLOOKUP(A29,[6]進出口值表查詢結果!$A$1:$D$20,3,0)</f>
        <v>2664930</v>
      </c>
      <c r="H29" s="116">
        <f t="shared" si="12"/>
        <v>-0.43740586056669406</v>
      </c>
      <c r="I29" s="4"/>
      <c r="J29" s="4"/>
    </row>
    <row r="30" spans="1:10">
      <c r="A30" s="46" t="s">
        <v>46</v>
      </c>
      <c r="B30" s="22" t="s">
        <v>47</v>
      </c>
      <c r="C30" s="23">
        <f>VLOOKUP(A30,[5]進出口值表查詢結果!$A$1:$D$20,4,0)</f>
        <v>75756</v>
      </c>
      <c r="D30" s="23">
        <f>VLOOKUP(A30,[6]進出口值表查詢結果!$A$1:$D$20,4,0)</f>
        <v>127059</v>
      </c>
      <c r="E30" s="114">
        <f t="shared" si="10"/>
        <v>-0.40377305031520788</v>
      </c>
      <c r="F30" s="76">
        <f>VLOOKUP(A30,[5]進出口值表查詢結果!$A$1:$D$20,3,0)</f>
        <v>741021</v>
      </c>
      <c r="G30" s="76">
        <f>VLOOKUP(A30,[6]進出口值表查詢結果!$A$1:$D$20,3,0)</f>
        <v>1349820</v>
      </c>
      <c r="H30" s="116">
        <f t="shared" si="12"/>
        <v>-0.45102235853669376</v>
      </c>
      <c r="I30" s="4"/>
      <c r="J30" s="4"/>
    </row>
    <row r="31" spans="1:10">
      <c r="A31" s="46" t="s">
        <v>48</v>
      </c>
      <c r="B31" s="22" t="s">
        <v>49</v>
      </c>
      <c r="C31" s="23">
        <f>VLOOKUP(A31,[5]進出口值表查詢結果!$A$1:$D$20,4,0)</f>
        <v>34609</v>
      </c>
      <c r="D31" s="23">
        <f>VLOOKUP(A31,[6]進出口值表查詢結果!$A$1:$D$20,4,0)</f>
        <v>38734</v>
      </c>
      <c r="E31" s="114">
        <f t="shared" si="10"/>
        <v>-0.10649558527391956</v>
      </c>
      <c r="F31" s="76">
        <f>VLOOKUP(A31,[5]進出口值表查詢結果!$A$1:$D$20,3,0)</f>
        <v>199327</v>
      </c>
      <c r="G31" s="76">
        <f>VLOOKUP(A31,[6]進出口值表查詢結果!$A$1:$D$20,3,0)</f>
        <v>316711</v>
      </c>
      <c r="H31" s="116">
        <f t="shared" si="12"/>
        <v>-0.37063442696969795</v>
      </c>
      <c r="I31" s="4"/>
      <c r="J31" s="4"/>
    </row>
    <row r="32" spans="1:10">
      <c r="A32" s="46" t="s">
        <v>50</v>
      </c>
      <c r="B32" s="22" t="s">
        <v>51</v>
      </c>
      <c r="C32" s="23">
        <f>VLOOKUP(A32,[5]進出口值表查詢結果!$A$1:$D$20,4,0)</f>
        <v>112063</v>
      </c>
      <c r="D32" s="23">
        <f>VLOOKUP(A32,[6]進出口值表查詢結果!$A$1:$D$20,4,0)</f>
        <v>149457</v>
      </c>
      <c r="E32" s="114">
        <f t="shared" si="10"/>
        <v>-0.25019905390848202</v>
      </c>
      <c r="F32" s="76">
        <f>VLOOKUP(A32,[5]進出口值表查詢結果!$A$1:$D$20,3,0)</f>
        <v>798321</v>
      </c>
      <c r="G32" s="76">
        <f>VLOOKUP(A32,[6]進出口值表查詢結果!$A$1:$D$20,3,0)</f>
        <v>1399368</v>
      </c>
      <c r="H32" s="116">
        <f t="shared" si="12"/>
        <v>-0.42951318023564922</v>
      </c>
      <c r="I32" s="4"/>
      <c r="J32" s="4"/>
    </row>
    <row r="33" spans="1:10">
      <c r="A33" s="46" t="s">
        <v>52</v>
      </c>
      <c r="B33" s="22" t="s">
        <v>53</v>
      </c>
      <c r="C33" s="23">
        <v>56532</v>
      </c>
      <c r="D33" s="23">
        <v>64071</v>
      </c>
      <c r="E33" s="114">
        <f t="shared" si="10"/>
        <v>-0.11766633890527696</v>
      </c>
      <c r="F33" s="76">
        <v>214832</v>
      </c>
      <c r="G33" s="76">
        <v>304882</v>
      </c>
      <c r="H33" s="116">
        <f t="shared" si="12"/>
        <v>-0.29536017213216914</v>
      </c>
      <c r="I33" s="4"/>
      <c r="J33" s="4"/>
    </row>
    <row r="34" spans="1:10">
      <c r="A34" s="46" t="s">
        <v>54</v>
      </c>
      <c r="B34" s="22" t="s">
        <v>55</v>
      </c>
      <c r="C34" s="23">
        <f>VLOOKUP(A34,[5]進出口值表查詢結果!$A$1:$D$20,4,0)</f>
        <v>16491</v>
      </c>
      <c r="D34" s="23">
        <f>VLOOKUP(A34,[6]進出口值表查詢結果!$A$1:$D$20,4,0)</f>
        <v>27118</v>
      </c>
      <c r="E34" s="114">
        <f t="shared" si="10"/>
        <v>-0.39187993214838851</v>
      </c>
      <c r="F34" s="76">
        <f>VLOOKUP(A34,[5]進出口值表查詢結果!$A$1:$D$20,3,0)</f>
        <v>380897</v>
      </c>
      <c r="G34" s="76">
        <f>VLOOKUP(A34,[6]進出口值表查詢結果!$A$1:$D$20,3,0)</f>
        <v>665381</v>
      </c>
      <c r="H34" s="116">
        <f t="shared" si="12"/>
        <v>-0.4275505311994181</v>
      </c>
      <c r="I34" s="4"/>
      <c r="J34" s="4"/>
    </row>
    <row r="35" spans="1:10">
      <c r="A35" s="46">
        <v>87149320906</v>
      </c>
      <c r="B35" s="22" t="s">
        <v>98</v>
      </c>
      <c r="C35" s="23">
        <f>VLOOKUP(A35,[5]進出口值表查詢結果!$A$1:$D$20,4,0)</f>
        <v>11357</v>
      </c>
      <c r="D35" s="23">
        <v>55183</v>
      </c>
      <c r="E35" s="114">
        <f t="shared" si="10"/>
        <v>-0.79419386405233494</v>
      </c>
      <c r="F35" s="76">
        <f>VLOOKUP(A35,[5]進出口值表查詢結果!$A$1:$D$20,3,0)</f>
        <v>91137</v>
      </c>
      <c r="G35" s="76">
        <v>635644</v>
      </c>
      <c r="H35" s="116">
        <f t="shared" si="12"/>
        <v>-0.85662257490041593</v>
      </c>
      <c r="I35" s="4"/>
      <c r="J35" s="4"/>
    </row>
    <row r="36" spans="1:10">
      <c r="A36" s="46" t="s">
        <v>56</v>
      </c>
      <c r="B36" s="22" t="s">
        <v>57</v>
      </c>
      <c r="C36" s="23">
        <f>VLOOKUP(A36,[5]進出口值表查詢結果!$A$1:$D$20,4,0)</f>
        <v>2926</v>
      </c>
      <c r="D36" s="23">
        <f>VLOOKUP(A36,[6]進出口值表查詢結果!$A$1:$D$20,4,0)</f>
        <v>3288</v>
      </c>
      <c r="E36" s="114">
        <f t="shared" si="10"/>
        <v>-0.11009732360097324</v>
      </c>
      <c r="F36" s="76">
        <f>VLOOKUP(A36,[5]進出口值表查詢結果!$A$1:$D$20,3,0)</f>
        <v>7304</v>
      </c>
      <c r="G36" s="76">
        <f>VLOOKUP(A36,[6]進出口值表查詢結果!$A$1:$D$20,3,0)</f>
        <v>5847</v>
      </c>
      <c r="H36" s="116">
        <f t="shared" si="12"/>
        <v>0.2491876175816658</v>
      </c>
      <c r="I36" s="4"/>
      <c r="J36" s="4"/>
    </row>
    <row r="37" spans="1:10">
      <c r="A37" s="46" t="s">
        <v>58</v>
      </c>
      <c r="B37" s="22" t="s">
        <v>59</v>
      </c>
      <c r="C37" s="23">
        <f>VLOOKUP(A37,[5]進出口值表查詢結果!$A$1:$D$20,4,0)</f>
        <v>23624</v>
      </c>
      <c r="D37" s="23">
        <f>VLOOKUP(A37,[6]進出口值表查詢結果!$A$1:$D$20,4,0)</f>
        <v>39359</v>
      </c>
      <c r="E37" s="114">
        <f t="shared" si="10"/>
        <v>-0.39978149851368178</v>
      </c>
      <c r="F37" s="76">
        <f>VLOOKUP(A37,[5]進出口值表查詢結果!$A$1:$D$20,3,0)</f>
        <v>556451</v>
      </c>
      <c r="G37" s="76">
        <f>VLOOKUP(A37,[6]進出口值表查詢結果!$A$1:$D$20,3,0)</f>
        <v>876051</v>
      </c>
      <c r="H37" s="116">
        <f t="shared" si="12"/>
        <v>-0.36481894318938052</v>
      </c>
      <c r="I37" s="4"/>
      <c r="J37" s="4"/>
    </row>
    <row r="38" spans="1:10">
      <c r="A38" s="46" t="s">
        <v>60</v>
      </c>
      <c r="B38" s="22" t="s">
        <v>61</v>
      </c>
      <c r="C38" s="23">
        <f>VLOOKUP(A38,[5]進出口值表查詢結果!$A$1:$D$20,4,0)</f>
        <v>37993</v>
      </c>
      <c r="D38" s="23">
        <f>VLOOKUP(A38,[6]進出口值表查詢結果!$A$1:$D$20,4,0)</f>
        <v>76994</v>
      </c>
      <c r="E38" s="114">
        <f t="shared" si="10"/>
        <v>-0.50654596462061974</v>
      </c>
      <c r="F38" s="76">
        <f>VLOOKUP(A38,[5]進出口值表查詢結果!$A$1:$D$20,3,0)</f>
        <v>1910132</v>
      </c>
      <c r="G38" s="76">
        <f>VLOOKUP(A38,[6]進出口值表查詢結果!$A$1:$D$20,3,0)</f>
        <v>1993206</v>
      </c>
      <c r="H38" s="116">
        <f t="shared" si="12"/>
        <v>-4.1678582143541608E-2</v>
      </c>
      <c r="I38" s="4"/>
      <c r="J38" s="4"/>
    </row>
    <row r="39" spans="1:10">
      <c r="A39" s="46" t="s">
        <v>62</v>
      </c>
      <c r="B39" s="22" t="s">
        <v>63</v>
      </c>
      <c r="C39" s="23">
        <f>VLOOKUP(A39,[5]進出口值表查詢結果!$A$1:$D$20,4,0)</f>
        <v>50905</v>
      </c>
      <c r="D39" s="23">
        <f>VLOOKUP(A39,[6]進出口值表查詢結果!$A$1:$D$20,4,0)</f>
        <v>88632</v>
      </c>
      <c r="E39" s="114">
        <f t="shared" si="10"/>
        <v>-0.42565890423323405</v>
      </c>
      <c r="F39" s="76">
        <f>VLOOKUP(A39,[5]進出口值表查詢結果!$A$1:$D$20,3,0)</f>
        <v>2444658</v>
      </c>
      <c r="G39" s="76">
        <f>VLOOKUP(A39,[6]進出口值表查詢結果!$A$1:$D$20,3,0)</f>
        <v>2852050</v>
      </c>
      <c r="H39" s="116">
        <f t="shared" si="12"/>
        <v>-0.14284181553619327</v>
      </c>
      <c r="I39" s="4"/>
      <c r="J39" s="4"/>
    </row>
    <row r="40" spans="1:10">
      <c r="A40" s="46" t="s">
        <v>64</v>
      </c>
      <c r="B40" s="22" t="s">
        <v>65</v>
      </c>
      <c r="C40" s="23">
        <v>118947</v>
      </c>
      <c r="D40" s="23">
        <v>170532</v>
      </c>
      <c r="E40" s="114">
        <f t="shared" si="10"/>
        <v>-0.30249454647808038</v>
      </c>
      <c r="F40" s="76">
        <v>590861</v>
      </c>
      <c r="G40" s="76">
        <v>1093509</v>
      </c>
      <c r="H40" s="116">
        <f t="shared" si="12"/>
        <v>-0.45966516965109572</v>
      </c>
      <c r="I40" s="4"/>
      <c r="J40" s="4"/>
    </row>
    <row r="41" spans="1:10">
      <c r="A41" s="46" t="s">
        <v>66</v>
      </c>
      <c r="B41" s="22" t="s">
        <v>67</v>
      </c>
      <c r="C41" s="23">
        <v>41248</v>
      </c>
      <c r="D41" s="23">
        <v>51832</v>
      </c>
      <c r="E41" s="114">
        <f t="shared" si="10"/>
        <v>-0.20419817873128568</v>
      </c>
      <c r="F41" s="76">
        <v>193480</v>
      </c>
      <c r="G41" s="76">
        <v>322536</v>
      </c>
      <c r="H41" s="116">
        <f t="shared" si="12"/>
        <v>-0.40012897785053453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1499143</v>
      </c>
      <c r="D42" s="120">
        <f>SUM(D20:D41)</f>
        <v>2576961</v>
      </c>
      <c r="E42" s="111">
        <f t="shared" ref="E42" si="13">(C42-D42)/D42</f>
        <v>-0.41825157617829684</v>
      </c>
      <c r="F42" s="121">
        <f>SUM(F20:F41)</f>
        <v>60917773</v>
      </c>
      <c r="G42" s="121">
        <f>SUM(G20:G41)</f>
        <v>85829641</v>
      </c>
      <c r="H42" s="118">
        <f t="shared" ref="H42" si="14">(F42-G42)/G42</f>
        <v>-0.29024784106926416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68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H5:H10">
    <cfRule type="cellIs" dxfId="55" priority="26" operator="lessThan">
      <formula>0</formula>
    </cfRule>
    <cfRule type="cellIs" dxfId="54" priority="27" operator="lessThanOrEqual">
      <formula>0</formula>
    </cfRule>
  </conditionalFormatting>
  <conditionalFormatting sqref="H5:H11">
    <cfRule type="cellIs" dxfId="53" priority="25" operator="greaterThanOrEqual">
      <formula>0</formula>
    </cfRule>
    <cfRule type="cellIs" dxfId="52" priority="28" operator="lessThan">
      <formula>0</formula>
    </cfRule>
  </conditionalFormatting>
  <conditionalFormatting sqref="H11">
    <cfRule type="cellIs" dxfId="51" priority="33" operator="lessThanOrEqual">
      <formula>0</formula>
    </cfRule>
    <cfRule type="cellIs" dxfId="50" priority="34" operator="lessThan">
      <formula>0</formula>
    </cfRule>
  </conditionalFormatting>
  <conditionalFormatting sqref="H13">
    <cfRule type="cellIs" dxfId="49" priority="8" operator="lessThan">
      <formula>0</formula>
    </cfRule>
    <cfRule type="cellIs" dxfId="48" priority="9" operator="lessThanOrEqual">
      <formula>0</formula>
    </cfRule>
  </conditionalFormatting>
  <conditionalFormatting sqref="H13:H14">
    <cfRule type="cellIs" dxfId="47" priority="7" operator="greaterThanOrEqual">
      <formula>0</formula>
    </cfRule>
    <cfRule type="cellIs" dxfId="46" priority="10" operator="lessThan">
      <formula>0</formula>
    </cfRule>
  </conditionalFormatting>
  <conditionalFormatting sqref="H14">
    <cfRule type="cellIs" dxfId="45" priority="15" operator="lessThanOrEqual">
      <formula>0</formula>
    </cfRule>
    <cfRule type="cellIs" dxfId="44" priority="16" operator="lessThan">
      <formula>0</formula>
    </cfRule>
  </conditionalFormatting>
  <conditionalFormatting sqref="H20:H42">
    <cfRule type="cellIs" dxfId="43" priority="1" operator="greaterThanOrEqual">
      <formula>0</formula>
    </cfRule>
    <cfRule type="cellIs" dxfId="42" priority="2" operator="lessThan">
      <formula>0</formula>
    </cfRule>
  </conditionalFormatting>
  <conditionalFormatting sqref="K5:K11">
    <cfRule type="cellIs" dxfId="41" priority="23" operator="greaterThanOrEqual">
      <formula>0</formula>
    </cfRule>
    <cfRule type="cellIs" dxfId="40" priority="24" operator="lessThan">
      <formula>0</formula>
    </cfRule>
  </conditionalFormatting>
  <conditionalFormatting sqref="K13:K14">
    <cfRule type="cellIs" dxfId="39" priority="5" operator="greaterThanOrEqual">
      <formula>0</formula>
    </cfRule>
    <cfRule type="cellIs" dxfId="38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D7A9C8"/>
    <pageSetUpPr fitToPage="1"/>
  </sheetPr>
  <dimension ref="A1:J89"/>
  <sheetViews>
    <sheetView zoomScaleNormal="100" workbookViewId="0">
      <selection activeCell="C11" sqref="C11:J11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1.7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87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7" t="s">
        <v>80</v>
      </c>
      <c r="D3" s="8" t="s">
        <v>81</v>
      </c>
      <c r="E3" s="9" t="s">
        <v>2</v>
      </c>
      <c r="F3" s="10" t="s">
        <v>82</v>
      </c>
      <c r="G3" s="11" t="s">
        <v>83</v>
      </c>
      <c r="H3" s="9" t="s">
        <v>3</v>
      </c>
      <c r="I3" s="12" t="s">
        <v>4</v>
      </c>
      <c r="J3" s="12" t="s">
        <v>5</v>
      </c>
    </row>
    <row r="4" spans="1:10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8</v>
      </c>
      <c r="B5" s="22" t="s">
        <v>9</v>
      </c>
      <c r="C5" s="23">
        <v>23</v>
      </c>
      <c r="D5" s="23">
        <v>6708</v>
      </c>
      <c r="E5" s="84">
        <v>-6685</v>
      </c>
      <c r="F5" s="23">
        <v>54145</v>
      </c>
      <c r="G5" s="23">
        <v>514732</v>
      </c>
      <c r="H5" s="84">
        <v>-460587</v>
      </c>
      <c r="I5" s="25">
        <v>2354.1304347826085</v>
      </c>
      <c r="J5" s="25">
        <v>76.734048896839596</v>
      </c>
    </row>
    <row r="6" spans="1:10" ht="16.5">
      <c r="A6" s="26" t="s">
        <v>10</v>
      </c>
      <c r="B6" s="27" t="s">
        <v>11</v>
      </c>
      <c r="C6" s="23">
        <v>0</v>
      </c>
      <c r="D6" s="23">
        <v>2913</v>
      </c>
      <c r="E6" s="84">
        <v>-2913</v>
      </c>
      <c r="F6" s="23">
        <v>0</v>
      </c>
      <c r="G6" s="23">
        <v>267064</v>
      </c>
      <c r="H6" s="84">
        <v>-267064</v>
      </c>
      <c r="I6" s="25">
        <v>0</v>
      </c>
      <c r="J6" s="25">
        <v>91.680054926192923</v>
      </c>
    </row>
    <row r="7" spans="1:10" ht="16.5">
      <c r="A7" s="21" t="s">
        <v>12</v>
      </c>
      <c r="B7" s="28" t="s">
        <v>13</v>
      </c>
      <c r="C7" s="29">
        <v>2382</v>
      </c>
      <c r="D7" s="23">
        <v>6353</v>
      </c>
      <c r="E7" s="84">
        <v>-3971</v>
      </c>
      <c r="F7" s="23">
        <v>294152</v>
      </c>
      <c r="G7" s="23">
        <v>399745</v>
      </c>
      <c r="H7" s="84">
        <v>-105593</v>
      </c>
      <c r="I7" s="25">
        <v>123.48950461796809</v>
      </c>
      <c r="J7" s="25">
        <v>62.922241460727214</v>
      </c>
    </row>
    <row r="8" spans="1:10" ht="16.5">
      <c r="A8" s="21" t="s">
        <v>14</v>
      </c>
      <c r="B8" s="28" t="s">
        <v>15</v>
      </c>
      <c r="C8" s="23">
        <v>0</v>
      </c>
      <c r="D8" s="23">
        <v>6594</v>
      </c>
      <c r="E8" s="84">
        <v>-6594</v>
      </c>
      <c r="F8" s="23">
        <v>0</v>
      </c>
      <c r="G8" s="23">
        <v>694762</v>
      </c>
      <c r="H8" s="84">
        <v>-694762</v>
      </c>
      <c r="I8" s="25">
        <v>0</v>
      </c>
      <c r="J8" s="25">
        <v>105.36275401880498</v>
      </c>
    </row>
    <row r="9" spans="1:10" ht="16.5">
      <c r="A9" s="21" t="s">
        <v>16</v>
      </c>
      <c r="B9" s="28" t="s">
        <v>17</v>
      </c>
      <c r="C9" s="23">
        <v>1212</v>
      </c>
      <c r="D9" s="23">
        <v>4172</v>
      </c>
      <c r="E9" s="84">
        <v>-2960</v>
      </c>
      <c r="F9" s="23">
        <v>699711</v>
      </c>
      <c r="G9" s="23">
        <v>632742</v>
      </c>
      <c r="H9" s="84">
        <v>66969</v>
      </c>
      <c r="I9" s="25">
        <v>577.31930693069307</v>
      </c>
      <c r="J9" s="25">
        <v>151.66395014381592</v>
      </c>
    </row>
    <row r="10" spans="1:10" ht="16.5">
      <c r="A10" s="21" t="s">
        <v>18</v>
      </c>
      <c r="B10" s="28" t="s">
        <v>19</v>
      </c>
      <c r="C10" s="23">
        <v>7263</v>
      </c>
      <c r="D10" s="23">
        <v>3791</v>
      </c>
      <c r="E10" s="84">
        <v>3472</v>
      </c>
      <c r="F10" s="23">
        <v>11063947</v>
      </c>
      <c r="G10" s="23">
        <v>897072</v>
      </c>
      <c r="H10" s="86">
        <v>10166875</v>
      </c>
      <c r="I10" s="25">
        <v>1523.3301665978247</v>
      </c>
      <c r="J10" s="25">
        <v>236.63202321287258</v>
      </c>
    </row>
    <row r="11" spans="1:10" ht="17.25" thickBot="1">
      <c r="A11" s="48" t="s">
        <v>20</v>
      </c>
      <c r="B11" s="70" t="s">
        <v>21</v>
      </c>
      <c r="C11" s="63">
        <v>10880</v>
      </c>
      <c r="D11" s="63">
        <v>30531</v>
      </c>
      <c r="E11" s="80">
        <v>-19651</v>
      </c>
      <c r="F11" s="63">
        <v>12111955</v>
      </c>
      <c r="G11" s="63">
        <v>3406117</v>
      </c>
      <c r="H11" s="82">
        <v>8705838</v>
      </c>
      <c r="I11" s="72">
        <v>1113.2311580882354</v>
      </c>
      <c r="J11" s="72">
        <v>111.56257574268776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22</v>
      </c>
      <c r="B13" s="22" t="s">
        <v>23</v>
      </c>
      <c r="C13" s="23">
        <v>0</v>
      </c>
      <c r="D13" s="23">
        <v>128</v>
      </c>
      <c r="E13" s="84">
        <v>-128</v>
      </c>
      <c r="F13" s="23">
        <v>0</v>
      </c>
      <c r="G13" s="23">
        <v>5592</v>
      </c>
      <c r="H13" s="84">
        <v>-5592</v>
      </c>
      <c r="I13" s="25">
        <v>0</v>
      </c>
      <c r="J13" s="25">
        <v>43.6875</v>
      </c>
    </row>
    <row r="14" spans="1:10" ht="17.25" thickBot="1">
      <c r="A14" s="30" t="s">
        <v>24</v>
      </c>
      <c r="B14" s="36" t="s">
        <v>25</v>
      </c>
      <c r="C14" s="31">
        <v>10880</v>
      </c>
      <c r="D14" s="31">
        <v>30659</v>
      </c>
      <c r="E14" s="81">
        <v>-19779</v>
      </c>
      <c r="F14" s="31">
        <v>12111955</v>
      </c>
      <c r="G14" s="31">
        <v>3411709</v>
      </c>
      <c r="H14" s="83">
        <v>8700246</v>
      </c>
      <c r="I14" s="32">
        <v>1113.2311580882354</v>
      </c>
      <c r="J14" s="32">
        <v>111.27920023484131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201" t="s">
        <v>88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80</v>
      </c>
      <c r="D18" s="8" t="s">
        <v>81</v>
      </c>
      <c r="E18" s="9" t="s">
        <v>2</v>
      </c>
      <c r="F18" s="10" t="s">
        <v>82</v>
      </c>
      <c r="G18" s="11" t="s">
        <v>83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28</v>
      </c>
      <c r="B20" s="22" t="s">
        <v>29</v>
      </c>
      <c r="C20" s="23">
        <v>301</v>
      </c>
      <c r="D20" s="23">
        <v>4153</v>
      </c>
      <c r="E20" s="24">
        <v>-3852</v>
      </c>
      <c r="F20" s="23">
        <v>26478</v>
      </c>
      <c r="G20" s="23">
        <v>229991</v>
      </c>
      <c r="H20" s="24">
        <v>-203513</v>
      </c>
      <c r="I20" s="4"/>
      <c r="J20" s="4"/>
    </row>
    <row r="21" spans="1:10">
      <c r="A21" s="46" t="s">
        <v>30</v>
      </c>
      <c r="B21" s="22" t="s">
        <v>31</v>
      </c>
      <c r="C21" s="23">
        <v>8</v>
      </c>
      <c r="D21" s="23">
        <v>2195</v>
      </c>
      <c r="E21" s="24">
        <v>-2187</v>
      </c>
      <c r="F21" s="23">
        <v>1703</v>
      </c>
      <c r="G21" s="23">
        <v>116847</v>
      </c>
      <c r="H21" s="24">
        <v>-115144</v>
      </c>
      <c r="I21" s="4"/>
      <c r="J21" s="4"/>
    </row>
    <row r="22" spans="1:10">
      <c r="A22" s="46" t="s">
        <v>32</v>
      </c>
      <c r="B22" s="22" t="s">
        <v>33</v>
      </c>
      <c r="C22" s="23">
        <v>70638</v>
      </c>
      <c r="D22" s="23">
        <v>399884</v>
      </c>
      <c r="E22" s="24">
        <v>-329246</v>
      </c>
      <c r="F22" s="23">
        <v>3899098</v>
      </c>
      <c r="G22" s="23">
        <v>23149655</v>
      </c>
      <c r="H22" s="24">
        <v>-19250557</v>
      </c>
      <c r="I22" s="4"/>
      <c r="J22" s="4"/>
    </row>
    <row r="23" spans="1:10">
      <c r="A23" s="46" t="s">
        <v>34</v>
      </c>
      <c r="B23" s="22" t="s">
        <v>35</v>
      </c>
      <c r="C23" s="23">
        <v>10150</v>
      </c>
      <c r="D23" s="23">
        <v>71058</v>
      </c>
      <c r="E23" s="24">
        <v>-60908</v>
      </c>
      <c r="F23" s="23">
        <v>189043</v>
      </c>
      <c r="G23" s="23">
        <v>6607355</v>
      </c>
      <c r="H23" s="24">
        <v>-6418312</v>
      </c>
      <c r="I23" s="4"/>
      <c r="J23" s="4"/>
    </row>
    <row r="24" spans="1:10">
      <c r="A24" s="46" t="s">
        <v>36</v>
      </c>
      <c r="B24" s="22" t="s">
        <v>37</v>
      </c>
      <c r="C24" s="23">
        <v>19112</v>
      </c>
      <c r="D24" s="23">
        <v>4474</v>
      </c>
      <c r="E24" s="24">
        <v>14638</v>
      </c>
      <c r="F24" s="23">
        <v>351896</v>
      </c>
      <c r="G24" s="23">
        <v>275384</v>
      </c>
      <c r="H24" s="24">
        <v>76512</v>
      </c>
      <c r="I24" s="4"/>
      <c r="J24" s="4"/>
    </row>
    <row r="25" spans="1:10">
      <c r="A25" s="46" t="s">
        <v>38</v>
      </c>
      <c r="B25" s="22" t="s">
        <v>39</v>
      </c>
      <c r="C25" s="23">
        <v>3688</v>
      </c>
      <c r="D25" s="23">
        <v>12701</v>
      </c>
      <c r="E25" s="24">
        <v>-9013</v>
      </c>
      <c r="F25" s="23">
        <v>408643</v>
      </c>
      <c r="G25" s="23">
        <v>180688</v>
      </c>
      <c r="H25" s="24">
        <v>227955</v>
      </c>
      <c r="I25" s="4"/>
      <c r="J25" s="4"/>
    </row>
    <row r="26" spans="1:10">
      <c r="A26" s="46" t="s">
        <v>40</v>
      </c>
      <c r="B26" s="22" t="s">
        <v>41</v>
      </c>
      <c r="C26" s="23">
        <v>1194</v>
      </c>
      <c r="D26" s="23">
        <v>54514</v>
      </c>
      <c r="E26" s="24">
        <v>-53320</v>
      </c>
      <c r="F26" s="23">
        <v>315456</v>
      </c>
      <c r="G26" s="23">
        <v>1776158</v>
      </c>
      <c r="H26" s="24">
        <v>-1460702</v>
      </c>
      <c r="I26" s="4"/>
      <c r="J26" s="4"/>
    </row>
    <row r="27" spans="1:10">
      <c r="A27" s="46">
        <v>87149320103</v>
      </c>
      <c r="B27" s="22" t="s">
        <v>99</v>
      </c>
      <c r="C27" s="23">
        <v>0</v>
      </c>
      <c r="D27" s="23">
        <v>657</v>
      </c>
      <c r="E27" s="24">
        <v>-657</v>
      </c>
      <c r="F27" s="23">
        <v>0</v>
      </c>
      <c r="G27" s="23">
        <v>12308</v>
      </c>
      <c r="H27" s="24">
        <v>-12308</v>
      </c>
      <c r="I27" s="4"/>
      <c r="J27" s="4"/>
    </row>
    <row r="28" spans="1:10">
      <c r="A28" s="46" t="s">
        <v>42</v>
      </c>
      <c r="B28" s="22" t="s">
        <v>43</v>
      </c>
      <c r="C28" s="23">
        <v>0</v>
      </c>
      <c r="D28" s="23">
        <v>2468</v>
      </c>
      <c r="E28" s="24">
        <v>-2468</v>
      </c>
      <c r="F28" s="23">
        <v>0</v>
      </c>
      <c r="G28" s="23">
        <v>16967</v>
      </c>
      <c r="H28" s="24">
        <v>-16967</v>
      </c>
      <c r="I28" s="4"/>
      <c r="J28" s="4"/>
    </row>
    <row r="29" spans="1:10">
      <c r="A29" s="46" t="s">
        <v>44</v>
      </c>
      <c r="B29" s="22" t="s">
        <v>45</v>
      </c>
      <c r="C29" s="23">
        <v>76811</v>
      </c>
      <c r="D29" s="23">
        <v>66841</v>
      </c>
      <c r="E29" s="24">
        <v>9970</v>
      </c>
      <c r="F29" s="23">
        <v>2179659</v>
      </c>
      <c r="G29" s="23">
        <v>914162</v>
      </c>
      <c r="H29" s="24">
        <v>1265497</v>
      </c>
      <c r="I29" s="4"/>
      <c r="J29" s="4"/>
    </row>
    <row r="30" spans="1:10">
      <c r="A30" s="46" t="s">
        <v>46</v>
      </c>
      <c r="B30" s="22" t="s">
        <v>47</v>
      </c>
      <c r="C30" s="23">
        <v>4551</v>
      </c>
      <c r="D30" s="23">
        <v>50042</v>
      </c>
      <c r="E30" s="24">
        <v>-45491</v>
      </c>
      <c r="F30" s="23">
        <v>221336</v>
      </c>
      <c r="G30" s="23">
        <v>487464</v>
      </c>
      <c r="H30" s="24">
        <v>-266128</v>
      </c>
      <c r="I30" s="4"/>
      <c r="J30" s="4"/>
    </row>
    <row r="31" spans="1:10">
      <c r="A31" s="46" t="s">
        <v>48</v>
      </c>
      <c r="B31" s="22" t="s">
        <v>49</v>
      </c>
      <c r="C31" s="23">
        <v>15387</v>
      </c>
      <c r="D31" s="23">
        <v>29512</v>
      </c>
      <c r="E31" s="24">
        <v>-14125</v>
      </c>
      <c r="F31" s="23">
        <v>313174</v>
      </c>
      <c r="G31" s="23">
        <v>177522</v>
      </c>
      <c r="H31" s="24">
        <v>135652</v>
      </c>
      <c r="I31" s="4"/>
      <c r="J31" s="4"/>
    </row>
    <row r="32" spans="1:10">
      <c r="A32" s="46" t="s">
        <v>50</v>
      </c>
      <c r="B32" s="22" t="s">
        <v>51</v>
      </c>
      <c r="C32" s="23">
        <v>13644</v>
      </c>
      <c r="D32" s="23">
        <v>95893</v>
      </c>
      <c r="E32" s="24">
        <v>-82249</v>
      </c>
      <c r="F32" s="23">
        <v>693412</v>
      </c>
      <c r="G32" s="23">
        <v>673904</v>
      </c>
      <c r="H32" s="24">
        <v>19508</v>
      </c>
      <c r="I32" s="4"/>
      <c r="J32" s="4"/>
    </row>
    <row r="33" spans="1:10">
      <c r="A33" s="46" t="s">
        <v>52</v>
      </c>
      <c r="B33" s="22" t="s">
        <v>53</v>
      </c>
      <c r="C33" s="23">
        <v>949</v>
      </c>
      <c r="D33" s="23">
        <v>30879</v>
      </c>
      <c r="E33" s="24">
        <v>-29930</v>
      </c>
      <c r="F33" s="23">
        <v>32679</v>
      </c>
      <c r="G33" s="23">
        <v>121271</v>
      </c>
      <c r="H33" s="24">
        <v>-88592</v>
      </c>
      <c r="I33" s="4"/>
      <c r="J33" s="4"/>
    </row>
    <row r="34" spans="1:10">
      <c r="A34" s="46" t="s">
        <v>54</v>
      </c>
      <c r="B34" s="22" t="s">
        <v>55</v>
      </c>
      <c r="C34" s="23">
        <v>4322</v>
      </c>
      <c r="D34" s="23">
        <v>10743</v>
      </c>
      <c r="E34" s="24">
        <v>-6421</v>
      </c>
      <c r="F34" s="23">
        <v>425033</v>
      </c>
      <c r="G34" s="23">
        <v>188548</v>
      </c>
      <c r="H34" s="24">
        <v>236485</v>
      </c>
      <c r="I34" s="4"/>
      <c r="J34" s="4"/>
    </row>
    <row r="35" spans="1:10">
      <c r="A35" s="46">
        <v>87149320906</v>
      </c>
      <c r="B35" s="22" t="s">
        <v>98</v>
      </c>
      <c r="C35" s="23">
        <v>8805</v>
      </c>
      <c r="D35" s="23">
        <v>9852</v>
      </c>
      <c r="E35" s="24">
        <v>-1047</v>
      </c>
      <c r="F35" s="23">
        <v>293186</v>
      </c>
      <c r="G35" s="23">
        <v>65283</v>
      </c>
      <c r="H35" s="24">
        <v>227903</v>
      </c>
      <c r="I35" s="4"/>
      <c r="J35" s="4"/>
    </row>
    <row r="36" spans="1:10">
      <c r="A36" s="46" t="s">
        <v>56</v>
      </c>
      <c r="B36" s="22" t="s">
        <v>57</v>
      </c>
      <c r="C36" s="23">
        <v>692</v>
      </c>
      <c r="D36" s="47">
        <v>2844</v>
      </c>
      <c r="E36" s="24">
        <v>-2152</v>
      </c>
      <c r="F36" s="23">
        <v>10348</v>
      </c>
      <c r="G36" s="23">
        <v>4498</v>
      </c>
      <c r="H36" s="24">
        <v>5850</v>
      </c>
      <c r="I36" s="4"/>
      <c r="J36" s="4"/>
    </row>
    <row r="37" spans="1:10">
      <c r="A37" s="46" t="s">
        <v>58</v>
      </c>
      <c r="B37" s="22" t="s">
        <v>59</v>
      </c>
      <c r="C37" s="23">
        <v>2277</v>
      </c>
      <c r="D37" s="23">
        <v>19680</v>
      </c>
      <c r="E37" s="24">
        <v>-17403</v>
      </c>
      <c r="F37" s="23">
        <v>154692</v>
      </c>
      <c r="G37" s="23">
        <v>457389</v>
      </c>
      <c r="H37" s="24">
        <v>-302697</v>
      </c>
      <c r="I37" s="4"/>
      <c r="J37" s="4"/>
    </row>
    <row r="38" spans="1:10">
      <c r="A38" s="46" t="s">
        <v>60</v>
      </c>
      <c r="B38" s="22" t="s">
        <v>61</v>
      </c>
      <c r="C38" s="23">
        <v>1650</v>
      </c>
      <c r="D38" s="23">
        <v>30958</v>
      </c>
      <c r="E38" s="24">
        <v>-29308</v>
      </c>
      <c r="F38" s="23">
        <v>62691</v>
      </c>
      <c r="G38" s="23">
        <v>1315581</v>
      </c>
      <c r="H38" s="24">
        <v>-1252890</v>
      </c>
      <c r="I38" s="4"/>
      <c r="J38" s="4"/>
    </row>
    <row r="39" spans="1:10">
      <c r="A39" s="46" t="s">
        <v>62</v>
      </c>
      <c r="B39" s="22" t="s">
        <v>63</v>
      </c>
      <c r="C39" s="23">
        <v>7142</v>
      </c>
      <c r="D39" s="23">
        <v>35291</v>
      </c>
      <c r="E39" s="24">
        <v>-28149</v>
      </c>
      <c r="F39" s="23">
        <v>303280</v>
      </c>
      <c r="G39" s="23">
        <v>1696268</v>
      </c>
      <c r="H39" s="24">
        <v>-1392988</v>
      </c>
      <c r="I39" s="4"/>
      <c r="J39" s="4"/>
    </row>
    <row r="40" spans="1:10">
      <c r="A40" s="46" t="s">
        <v>64</v>
      </c>
      <c r="B40" s="22" t="s">
        <v>65</v>
      </c>
      <c r="C40" s="23">
        <v>35660</v>
      </c>
      <c r="D40" s="23">
        <v>61974</v>
      </c>
      <c r="E40" s="24">
        <v>-26314</v>
      </c>
      <c r="F40" s="23">
        <v>668383</v>
      </c>
      <c r="G40" s="23">
        <v>313398</v>
      </c>
      <c r="H40" s="24">
        <v>354985</v>
      </c>
      <c r="I40" s="4"/>
      <c r="J40" s="4"/>
    </row>
    <row r="41" spans="1:10">
      <c r="A41" s="46" t="s">
        <v>66</v>
      </c>
      <c r="B41" s="22" t="s">
        <v>67</v>
      </c>
      <c r="C41" s="23">
        <v>228</v>
      </c>
      <c r="D41" s="23">
        <v>30783</v>
      </c>
      <c r="E41" s="24">
        <v>-30555</v>
      </c>
      <c r="F41" s="23">
        <v>4210</v>
      </c>
      <c r="G41" s="23">
        <v>127791</v>
      </c>
      <c r="H41" s="24">
        <v>-123581</v>
      </c>
      <c r="I41" s="4"/>
      <c r="J41" s="4"/>
    </row>
    <row r="42" spans="1:10" ht="18.75" customHeight="1" thickBot="1">
      <c r="A42" s="48" t="s">
        <v>24</v>
      </c>
      <c r="B42" s="49"/>
      <c r="C42" s="50">
        <v>277209</v>
      </c>
      <c r="D42" s="50">
        <v>1027396</v>
      </c>
      <c r="E42" s="51">
        <v>-750187</v>
      </c>
      <c r="F42" s="50">
        <v>10554400</v>
      </c>
      <c r="G42" s="50">
        <v>38908432</v>
      </c>
      <c r="H42" s="51">
        <v>-28354032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68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D7A9C8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90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7" t="s">
        <v>91</v>
      </c>
      <c r="D3" s="7" t="s">
        <v>84</v>
      </c>
      <c r="E3" s="9" t="s">
        <v>69</v>
      </c>
      <c r="F3" s="74" t="s">
        <v>92</v>
      </c>
      <c r="G3" s="74" t="s">
        <v>93</v>
      </c>
      <c r="H3" s="9" t="s">
        <v>69</v>
      </c>
      <c r="I3" s="56" t="s">
        <v>94</v>
      </c>
      <c r="J3" s="56" t="s">
        <v>95</v>
      </c>
      <c r="K3" s="57" t="s">
        <v>70</v>
      </c>
    </row>
    <row r="4" spans="1:11">
      <c r="A4" s="13"/>
      <c r="B4" s="14"/>
      <c r="C4" s="15" t="s">
        <v>71</v>
      </c>
      <c r="D4" s="15" t="s">
        <v>71</v>
      </c>
      <c r="E4" s="16" t="s">
        <v>72</v>
      </c>
      <c r="F4" s="75" t="s">
        <v>73</v>
      </c>
      <c r="G4" s="75" t="s">
        <v>73</v>
      </c>
      <c r="H4" s="16" t="s">
        <v>74</v>
      </c>
      <c r="I4" s="58" t="s">
        <v>7</v>
      </c>
      <c r="J4" s="14" t="s">
        <v>7</v>
      </c>
      <c r="K4" s="59" t="s">
        <v>75</v>
      </c>
    </row>
    <row r="5" spans="1:11" ht="16.5">
      <c r="A5" s="21" t="s">
        <v>8</v>
      </c>
      <c r="B5" s="22" t="s">
        <v>9</v>
      </c>
      <c r="C5" s="23">
        <v>23</v>
      </c>
      <c r="D5" s="23">
        <v>4354</v>
      </c>
      <c r="E5" s="89">
        <v>-0.99471750114836932</v>
      </c>
      <c r="F5" s="76">
        <v>54145</v>
      </c>
      <c r="G5" s="76">
        <v>707745</v>
      </c>
      <c r="H5" s="90">
        <v>-0.92349645705727346</v>
      </c>
      <c r="I5" s="25">
        <v>2354.1304347826085</v>
      </c>
      <c r="J5" s="25">
        <v>162.55052824988516</v>
      </c>
      <c r="K5" s="89">
        <v>13.482453303157884</v>
      </c>
    </row>
    <row r="6" spans="1:11" ht="16.5">
      <c r="A6" s="26" t="s">
        <v>10</v>
      </c>
      <c r="B6" s="27" t="s">
        <v>11</v>
      </c>
      <c r="C6" s="23">
        <v>0</v>
      </c>
      <c r="D6" s="23">
        <v>28</v>
      </c>
      <c r="E6" s="89">
        <v>-1</v>
      </c>
      <c r="F6" s="76">
        <v>0</v>
      </c>
      <c r="G6" s="76">
        <v>52320</v>
      </c>
      <c r="H6" s="90">
        <v>-1</v>
      </c>
      <c r="I6" s="25">
        <v>0</v>
      </c>
      <c r="J6" s="25">
        <v>1868.5714285714287</v>
      </c>
      <c r="K6" s="89">
        <v>-1</v>
      </c>
    </row>
    <row r="7" spans="1:11" ht="16.5">
      <c r="A7" s="21" t="s">
        <v>12</v>
      </c>
      <c r="B7" s="28" t="s">
        <v>13</v>
      </c>
      <c r="C7" s="23">
        <v>2382</v>
      </c>
      <c r="D7" s="23">
        <v>0</v>
      </c>
      <c r="E7" s="89">
        <v>0</v>
      </c>
      <c r="F7" s="76">
        <v>294152</v>
      </c>
      <c r="G7" s="76">
        <v>0</v>
      </c>
      <c r="H7" s="90">
        <v>0</v>
      </c>
      <c r="I7" s="25">
        <v>123.48950461796809</v>
      </c>
      <c r="J7" s="25">
        <v>0</v>
      </c>
      <c r="K7" s="89">
        <v>0</v>
      </c>
    </row>
    <row r="8" spans="1:11" ht="16.5">
      <c r="A8" s="21" t="s">
        <v>14</v>
      </c>
      <c r="B8" s="28" t="s">
        <v>15</v>
      </c>
      <c r="C8" s="23">
        <v>0</v>
      </c>
      <c r="D8" s="23">
        <v>156</v>
      </c>
      <c r="E8" s="89">
        <v>-1</v>
      </c>
      <c r="F8" s="76">
        <v>0</v>
      </c>
      <c r="G8" s="76">
        <v>61438</v>
      </c>
      <c r="H8" s="90">
        <v>-1</v>
      </c>
      <c r="I8" s="25">
        <v>0</v>
      </c>
      <c r="J8" s="25">
        <v>393.83333333333331</v>
      </c>
      <c r="K8" s="89">
        <v>-1</v>
      </c>
    </row>
    <row r="9" spans="1:11" ht="16.5">
      <c r="A9" s="21" t="s">
        <v>16</v>
      </c>
      <c r="B9" s="28" t="s">
        <v>17</v>
      </c>
      <c r="C9" s="23">
        <v>1212</v>
      </c>
      <c r="D9" s="23">
        <v>465</v>
      </c>
      <c r="E9" s="89">
        <v>1.6064516129032258</v>
      </c>
      <c r="F9" s="76">
        <v>699711</v>
      </c>
      <c r="G9" s="76">
        <v>675230</v>
      </c>
      <c r="H9" s="90">
        <v>3.6255794321934751E-2</v>
      </c>
      <c r="I9" s="25">
        <v>577.31930693069307</v>
      </c>
      <c r="J9" s="25">
        <v>1452.1075268817203</v>
      </c>
      <c r="K9" s="89">
        <v>-0.60242661356460425</v>
      </c>
    </row>
    <row r="10" spans="1:11" ht="16.5">
      <c r="A10" s="21" t="s">
        <v>18</v>
      </c>
      <c r="B10" s="28" t="s">
        <v>19</v>
      </c>
      <c r="C10" s="23">
        <v>7263</v>
      </c>
      <c r="D10" s="23">
        <v>3769</v>
      </c>
      <c r="E10" s="89">
        <v>0.9270363491642345</v>
      </c>
      <c r="F10" s="76">
        <v>11063947</v>
      </c>
      <c r="G10" s="76">
        <v>5460031</v>
      </c>
      <c r="H10" s="90">
        <v>1.0263524144826284</v>
      </c>
      <c r="I10" s="25">
        <v>1523.3301665978247</v>
      </c>
      <c r="J10" s="25">
        <v>1448.6683470416556</v>
      </c>
      <c r="K10" s="89">
        <v>5.1538241798847188E-2</v>
      </c>
    </row>
    <row r="11" spans="1:11" ht="17.25" thickBot="1">
      <c r="A11" s="30" t="s">
        <v>20</v>
      </c>
      <c r="B11" s="70" t="s">
        <v>21</v>
      </c>
      <c r="C11" s="63">
        <v>10880</v>
      </c>
      <c r="D11" s="63">
        <v>8772</v>
      </c>
      <c r="E11" s="91">
        <v>0.24031007751937986</v>
      </c>
      <c r="F11" s="77">
        <v>12111955</v>
      </c>
      <c r="G11" s="77">
        <v>6956764</v>
      </c>
      <c r="H11" s="91">
        <v>0.74103289977926523</v>
      </c>
      <c r="I11" s="71">
        <v>1113.2311580882354</v>
      </c>
      <c r="J11" s="72">
        <v>793.0647514819882</v>
      </c>
      <c r="K11" s="91">
        <v>0.40370777544703257</v>
      </c>
    </row>
    <row r="12" spans="1:11" ht="11.25" customHeight="1" thickTop="1">
      <c r="A12" s="33"/>
      <c r="B12" s="34"/>
      <c r="E12" s="68"/>
      <c r="F12" s="78"/>
      <c r="G12" s="78"/>
      <c r="H12" s="68"/>
      <c r="I12" s="60"/>
      <c r="J12" s="69"/>
      <c r="K12" s="61"/>
    </row>
    <row r="13" spans="1:11" ht="16.5">
      <c r="A13" s="21" t="s">
        <v>22</v>
      </c>
      <c r="B13" s="22" t="s">
        <v>23</v>
      </c>
      <c r="C13" s="23">
        <v>0</v>
      </c>
      <c r="D13" s="23">
        <v>0</v>
      </c>
      <c r="E13" s="89">
        <v>0</v>
      </c>
      <c r="F13" s="76">
        <v>0</v>
      </c>
      <c r="G13" s="76">
        <v>0</v>
      </c>
      <c r="H13" s="92">
        <v>0</v>
      </c>
      <c r="I13" s="25">
        <v>0</v>
      </c>
      <c r="J13" s="25">
        <v>0</v>
      </c>
      <c r="K13" s="89">
        <v>0</v>
      </c>
    </row>
    <row r="14" spans="1:11" ht="17.25" thickBot="1">
      <c r="A14" s="30" t="s">
        <v>24</v>
      </c>
      <c r="B14" s="36" t="s">
        <v>76</v>
      </c>
      <c r="C14" s="31">
        <v>10880</v>
      </c>
      <c r="D14" s="31">
        <v>8772</v>
      </c>
      <c r="E14" s="91">
        <v>0.24031007751937986</v>
      </c>
      <c r="F14" s="79">
        <v>12111955</v>
      </c>
      <c r="G14" s="79">
        <v>6956764</v>
      </c>
      <c r="H14" s="93">
        <v>0.74103289977926523</v>
      </c>
      <c r="I14" s="32">
        <v>1113.2311580882354</v>
      </c>
      <c r="J14" s="62">
        <v>793.0647514819882</v>
      </c>
      <c r="K14" s="88">
        <v>0.40370777544703257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89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91</v>
      </c>
      <c r="D18" s="7" t="s">
        <v>84</v>
      </c>
      <c r="E18" s="9" t="s">
        <v>69</v>
      </c>
      <c r="F18" s="74" t="s">
        <v>92</v>
      </c>
      <c r="G18" s="74" t="s">
        <v>93</v>
      </c>
      <c r="H18" s="9" t="s">
        <v>69</v>
      </c>
      <c r="I18" s="44"/>
      <c r="J18" s="44"/>
    </row>
    <row r="19" spans="1:10">
      <c r="A19" s="13"/>
      <c r="B19" s="14"/>
      <c r="C19" s="15" t="s">
        <v>77</v>
      </c>
      <c r="D19" s="15" t="s">
        <v>77</v>
      </c>
      <c r="E19" s="16" t="s">
        <v>72</v>
      </c>
      <c r="F19" s="75" t="s">
        <v>73</v>
      </c>
      <c r="G19" s="75" t="s">
        <v>73</v>
      </c>
      <c r="H19" s="16" t="s">
        <v>78</v>
      </c>
      <c r="I19" s="45"/>
      <c r="J19" s="44"/>
    </row>
    <row r="20" spans="1:10">
      <c r="A20" s="46" t="s">
        <v>28</v>
      </c>
      <c r="B20" s="22" t="s">
        <v>29</v>
      </c>
      <c r="C20" s="23">
        <v>301</v>
      </c>
      <c r="D20" s="23">
        <v>960</v>
      </c>
      <c r="E20" s="90">
        <v>-0.68645833333333328</v>
      </c>
      <c r="F20" s="76">
        <v>26478</v>
      </c>
      <c r="G20" s="76">
        <v>28497</v>
      </c>
      <c r="H20" s="94">
        <v>-7.0849563111906516E-2</v>
      </c>
      <c r="I20" s="4"/>
      <c r="J20" s="4"/>
    </row>
    <row r="21" spans="1:10">
      <c r="A21" s="46" t="s">
        <v>30</v>
      </c>
      <c r="B21" s="22" t="s">
        <v>31</v>
      </c>
      <c r="C21" s="23">
        <v>8</v>
      </c>
      <c r="D21" s="23">
        <v>1352</v>
      </c>
      <c r="E21" s="90">
        <v>-0.99408284023668636</v>
      </c>
      <c r="F21" s="76">
        <v>1703</v>
      </c>
      <c r="G21" s="76">
        <v>21144</v>
      </c>
      <c r="H21" s="94">
        <v>-0.91945705637533104</v>
      </c>
      <c r="I21" s="4"/>
      <c r="J21" s="4"/>
    </row>
    <row r="22" spans="1:10">
      <c r="A22" s="46" t="s">
        <v>32</v>
      </c>
      <c r="B22" s="22" t="s">
        <v>33</v>
      </c>
      <c r="C22" s="23">
        <v>70638</v>
      </c>
      <c r="D22" s="23">
        <v>82703</v>
      </c>
      <c r="E22" s="90">
        <v>-0.14588346251042889</v>
      </c>
      <c r="F22" s="76">
        <v>3899098</v>
      </c>
      <c r="G22" s="76">
        <v>3912319</v>
      </c>
      <c r="H22" s="94">
        <v>-3.3793256633725421E-3</v>
      </c>
      <c r="I22" s="4"/>
      <c r="J22" s="4"/>
    </row>
    <row r="23" spans="1:10">
      <c r="A23" s="46" t="s">
        <v>34</v>
      </c>
      <c r="B23" s="22" t="s">
        <v>35</v>
      </c>
      <c r="C23" s="23">
        <v>10150</v>
      </c>
      <c r="D23" s="23">
        <v>2347</v>
      </c>
      <c r="E23" s="90">
        <v>3.3246697912228376</v>
      </c>
      <c r="F23" s="76">
        <v>189043</v>
      </c>
      <c r="G23" s="76">
        <v>62321</v>
      </c>
      <c r="H23" s="94">
        <v>2.0333755876831243</v>
      </c>
      <c r="I23" s="4"/>
      <c r="J23" s="4"/>
    </row>
    <row r="24" spans="1:10">
      <c r="A24" s="46" t="s">
        <v>36</v>
      </c>
      <c r="B24" s="22" t="s">
        <v>37</v>
      </c>
      <c r="C24" s="23">
        <v>19112</v>
      </c>
      <c r="D24" s="23">
        <v>1634</v>
      </c>
      <c r="E24" s="90">
        <v>10.696450428396572</v>
      </c>
      <c r="F24" s="76">
        <v>351896</v>
      </c>
      <c r="G24" s="76">
        <v>45392</v>
      </c>
      <c r="H24" s="94">
        <v>6.7523792738808597</v>
      </c>
      <c r="I24" s="4"/>
      <c r="J24" s="4"/>
    </row>
    <row r="25" spans="1:10">
      <c r="A25" s="46" t="s">
        <v>38</v>
      </c>
      <c r="B25" s="22" t="s">
        <v>39</v>
      </c>
      <c r="C25" s="23">
        <v>3688</v>
      </c>
      <c r="D25" s="23">
        <v>5737</v>
      </c>
      <c r="E25" s="90">
        <v>-0.35715530765208298</v>
      </c>
      <c r="F25" s="76">
        <v>408643</v>
      </c>
      <c r="G25" s="76">
        <v>527682</v>
      </c>
      <c r="H25" s="94">
        <v>-0.2255885173267233</v>
      </c>
      <c r="I25" s="4"/>
      <c r="J25" s="4"/>
    </row>
    <row r="26" spans="1:10">
      <c r="A26" s="46" t="s">
        <v>40</v>
      </c>
      <c r="B26" s="22" t="s">
        <v>41</v>
      </c>
      <c r="C26" s="23">
        <v>1194</v>
      </c>
      <c r="D26" s="23">
        <v>2188</v>
      </c>
      <c r="E26" s="90">
        <v>-0.45429616087751373</v>
      </c>
      <c r="F26" s="76">
        <v>315456</v>
      </c>
      <c r="G26" s="76">
        <v>123596</v>
      </c>
      <c r="H26" s="94">
        <v>1.5523156089193826</v>
      </c>
      <c r="I26" s="4"/>
      <c r="J26" s="4"/>
    </row>
    <row r="27" spans="1:10">
      <c r="A27" s="46">
        <v>87149320103</v>
      </c>
      <c r="B27" s="22" t="s">
        <v>99</v>
      </c>
      <c r="C27" s="23">
        <v>0</v>
      </c>
      <c r="D27" s="23">
        <v>0</v>
      </c>
      <c r="E27" s="90">
        <v>0</v>
      </c>
      <c r="F27" s="76">
        <v>0</v>
      </c>
      <c r="G27" s="76">
        <v>0</v>
      </c>
      <c r="H27" s="94">
        <v>0</v>
      </c>
      <c r="I27" s="4"/>
      <c r="J27" s="4"/>
    </row>
    <row r="28" spans="1:10">
      <c r="A28" s="46" t="s">
        <v>42</v>
      </c>
      <c r="B28" s="22" t="s">
        <v>43</v>
      </c>
      <c r="C28" s="23">
        <v>0</v>
      </c>
      <c r="D28" s="23">
        <v>0</v>
      </c>
      <c r="E28" s="90">
        <v>0</v>
      </c>
      <c r="F28" s="76">
        <v>0</v>
      </c>
      <c r="G28" s="76">
        <v>0</v>
      </c>
      <c r="H28" s="94">
        <v>0</v>
      </c>
      <c r="I28" s="4"/>
      <c r="J28" s="4"/>
    </row>
    <row r="29" spans="1:10">
      <c r="A29" s="46" t="s">
        <v>44</v>
      </c>
      <c r="B29" s="22" t="s">
        <v>45</v>
      </c>
      <c r="C29" s="23">
        <v>76811</v>
      </c>
      <c r="D29" s="23">
        <v>51776</v>
      </c>
      <c r="E29" s="90">
        <v>0.48352518541409145</v>
      </c>
      <c r="F29" s="76">
        <v>2179659</v>
      </c>
      <c r="G29" s="76">
        <v>2122777</v>
      </c>
      <c r="H29" s="94">
        <v>2.6796031801738947E-2</v>
      </c>
      <c r="I29" s="4"/>
      <c r="J29" s="4"/>
    </row>
    <row r="30" spans="1:10">
      <c r="A30" s="46" t="s">
        <v>46</v>
      </c>
      <c r="B30" s="22" t="s">
        <v>47</v>
      </c>
      <c r="C30" s="23">
        <v>4551</v>
      </c>
      <c r="D30" s="23">
        <v>972</v>
      </c>
      <c r="E30" s="90">
        <v>3.6820987654320989</v>
      </c>
      <c r="F30" s="76">
        <v>221336</v>
      </c>
      <c r="G30" s="76">
        <v>44379</v>
      </c>
      <c r="H30" s="94">
        <v>3.9874039523197911</v>
      </c>
      <c r="I30" s="4"/>
      <c r="J30" s="4"/>
    </row>
    <row r="31" spans="1:10">
      <c r="A31" s="46" t="s">
        <v>48</v>
      </c>
      <c r="B31" s="22" t="s">
        <v>49</v>
      </c>
      <c r="C31" s="23">
        <v>15387</v>
      </c>
      <c r="D31" s="23">
        <v>1622</v>
      </c>
      <c r="E31" s="90">
        <v>8.4864364981504323</v>
      </c>
      <c r="F31" s="76">
        <v>313174</v>
      </c>
      <c r="G31" s="76">
        <v>21274</v>
      </c>
      <c r="H31" s="94">
        <v>13.720973958822976</v>
      </c>
      <c r="I31" s="4"/>
      <c r="J31" s="4"/>
    </row>
    <row r="32" spans="1:10">
      <c r="A32" s="46" t="s">
        <v>50</v>
      </c>
      <c r="B32" s="22" t="s">
        <v>51</v>
      </c>
      <c r="C32" s="23">
        <v>13644</v>
      </c>
      <c r="D32" s="23">
        <v>12355</v>
      </c>
      <c r="E32" s="90">
        <v>0.10433023067583974</v>
      </c>
      <c r="F32" s="76">
        <v>693412</v>
      </c>
      <c r="G32" s="76">
        <v>605195</v>
      </c>
      <c r="H32" s="94">
        <v>0.14576624063318436</v>
      </c>
      <c r="I32" s="4"/>
      <c r="J32" s="4"/>
    </row>
    <row r="33" spans="1:10">
      <c r="A33" s="46" t="s">
        <v>52</v>
      </c>
      <c r="B33" s="22" t="s">
        <v>53</v>
      </c>
      <c r="C33" s="23">
        <v>949</v>
      </c>
      <c r="D33" s="23">
        <v>4414</v>
      </c>
      <c r="E33" s="90">
        <v>-0.78500226551880381</v>
      </c>
      <c r="F33" s="76">
        <v>32679</v>
      </c>
      <c r="G33" s="76">
        <v>118596</v>
      </c>
      <c r="H33" s="94">
        <v>-0.72445107760801375</v>
      </c>
      <c r="I33" s="4"/>
      <c r="J33" s="4"/>
    </row>
    <row r="34" spans="1:10">
      <c r="A34" s="46" t="s">
        <v>54</v>
      </c>
      <c r="B34" s="22" t="s">
        <v>55</v>
      </c>
      <c r="C34" s="23">
        <v>4322</v>
      </c>
      <c r="D34" s="23">
        <v>8132</v>
      </c>
      <c r="E34" s="90">
        <v>-0.46851942941465813</v>
      </c>
      <c r="F34" s="76">
        <v>425033</v>
      </c>
      <c r="G34" s="76">
        <v>694084</v>
      </c>
      <c r="H34" s="94">
        <v>-0.38763463788244651</v>
      </c>
      <c r="I34" s="4"/>
      <c r="J34" s="4"/>
    </row>
    <row r="35" spans="1:10">
      <c r="A35" s="46">
        <v>87149320906</v>
      </c>
      <c r="B35" s="22" t="s">
        <v>98</v>
      </c>
      <c r="C35" s="23">
        <v>8805</v>
      </c>
      <c r="D35" s="23">
        <v>15566</v>
      </c>
      <c r="E35" s="90">
        <v>-0.43434408325838364</v>
      </c>
      <c r="F35" s="76">
        <v>293186</v>
      </c>
      <c r="G35" s="76">
        <v>456241</v>
      </c>
      <c r="H35" s="94">
        <v>-0.35738787176075804</v>
      </c>
      <c r="I35" s="4"/>
      <c r="J35" s="4"/>
    </row>
    <row r="36" spans="1:10">
      <c r="A36" s="46" t="s">
        <v>56</v>
      </c>
      <c r="B36" s="22" t="s">
        <v>57</v>
      </c>
      <c r="C36" s="23">
        <v>692</v>
      </c>
      <c r="D36" s="23">
        <v>105</v>
      </c>
      <c r="E36" s="90">
        <v>5.5904761904761902</v>
      </c>
      <c r="F36" s="76">
        <v>10348</v>
      </c>
      <c r="G36" s="76">
        <v>5882</v>
      </c>
      <c r="H36" s="94">
        <v>0.75926555593335598</v>
      </c>
      <c r="I36" s="4"/>
      <c r="J36" s="4"/>
    </row>
    <row r="37" spans="1:10">
      <c r="A37" s="46" t="s">
        <v>58</v>
      </c>
      <c r="B37" s="22" t="s">
        <v>59</v>
      </c>
      <c r="C37" s="29">
        <v>2277</v>
      </c>
      <c r="D37" s="23">
        <v>2493</v>
      </c>
      <c r="E37" s="90">
        <v>-8.6642599277978335E-2</v>
      </c>
      <c r="F37" s="76">
        <v>154692</v>
      </c>
      <c r="G37" s="76">
        <v>71567</v>
      </c>
      <c r="H37" s="94">
        <v>1.1614990149091062</v>
      </c>
      <c r="I37" s="4"/>
      <c r="J37" s="4"/>
    </row>
    <row r="38" spans="1:10">
      <c r="A38" s="46" t="s">
        <v>60</v>
      </c>
      <c r="B38" s="22" t="s">
        <v>61</v>
      </c>
      <c r="C38" s="23">
        <v>1650</v>
      </c>
      <c r="D38" s="23">
        <v>2353</v>
      </c>
      <c r="E38" s="90">
        <v>-0.29876753081172969</v>
      </c>
      <c r="F38" s="76">
        <v>62691</v>
      </c>
      <c r="G38" s="76">
        <v>61570</v>
      </c>
      <c r="H38" s="94">
        <v>1.8206918954036058E-2</v>
      </c>
      <c r="I38" s="4"/>
      <c r="J38" s="4"/>
    </row>
    <row r="39" spans="1:10">
      <c r="A39" s="46" t="s">
        <v>62</v>
      </c>
      <c r="B39" s="22" t="s">
        <v>63</v>
      </c>
      <c r="C39" s="23">
        <v>7142</v>
      </c>
      <c r="D39" s="23">
        <v>4674</v>
      </c>
      <c r="E39" s="90">
        <v>0.52802738553701323</v>
      </c>
      <c r="F39" s="76">
        <v>303280</v>
      </c>
      <c r="G39" s="76">
        <v>128790</v>
      </c>
      <c r="H39" s="94">
        <v>1.3548412143799984</v>
      </c>
      <c r="I39" s="4"/>
      <c r="J39" s="4"/>
    </row>
    <row r="40" spans="1:10">
      <c r="A40" s="46" t="s">
        <v>64</v>
      </c>
      <c r="B40" s="22" t="s">
        <v>65</v>
      </c>
      <c r="C40" s="23">
        <v>35660</v>
      </c>
      <c r="D40" s="23">
        <v>10156</v>
      </c>
      <c r="E40" s="90">
        <v>2.5112248916896416</v>
      </c>
      <c r="F40" s="76">
        <v>668383</v>
      </c>
      <c r="G40" s="76">
        <v>207482</v>
      </c>
      <c r="H40" s="94">
        <v>2.2214023385161124</v>
      </c>
      <c r="I40" s="4"/>
      <c r="J40" s="4"/>
    </row>
    <row r="41" spans="1:10">
      <c r="A41" s="46" t="s">
        <v>66</v>
      </c>
      <c r="B41" s="22" t="s">
        <v>67</v>
      </c>
      <c r="C41" s="23">
        <v>228</v>
      </c>
      <c r="D41" s="23">
        <v>920</v>
      </c>
      <c r="E41" s="90">
        <v>-0.75217391304347825</v>
      </c>
      <c r="F41" s="76">
        <v>4210</v>
      </c>
      <c r="G41" s="76">
        <v>13334</v>
      </c>
      <c r="H41" s="94">
        <v>-0.68426578671066451</v>
      </c>
      <c r="I41" s="4"/>
      <c r="J41" s="4"/>
    </row>
    <row r="42" spans="1:10" ht="18.75" customHeight="1" thickBot="1">
      <c r="A42" s="48" t="s">
        <v>24</v>
      </c>
      <c r="B42" s="49"/>
      <c r="C42" s="63">
        <v>277209</v>
      </c>
      <c r="D42" s="63">
        <v>212459</v>
      </c>
      <c r="E42" s="91">
        <v>0.3047646840096207</v>
      </c>
      <c r="F42" s="77">
        <v>10554400</v>
      </c>
      <c r="G42" s="77">
        <v>9272122</v>
      </c>
      <c r="H42" s="91">
        <v>0.13829390942008743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68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37" priority="7" operator="greaterThanOrEqual">
      <formula>0</formula>
    </cfRule>
    <cfRule type="cellIs" dxfId="36" priority="8" operator="lessThan">
      <formula>0</formula>
    </cfRule>
  </conditionalFormatting>
  <conditionalFormatting sqref="E13">
    <cfRule type="cellIs" dxfId="35" priority="5" operator="greaterThanOrEqual">
      <formula>0</formula>
    </cfRule>
    <cfRule type="cellIs" dxfId="34" priority="6" operator="lessThan">
      <formula>0</formula>
    </cfRule>
  </conditionalFormatting>
  <conditionalFormatting sqref="E20:E41">
    <cfRule type="cellIs" dxfId="33" priority="21" operator="greaterThanOrEqual">
      <formula>0</formula>
    </cfRule>
    <cfRule type="cellIs" dxfId="32" priority="22" operator="lessThan">
      <formula>0</formula>
    </cfRule>
  </conditionalFormatting>
  <conditionalFormatting sqref="H5:H10">
    <cfRule type="cellIs" dxfId="31" priority="17" operator="greaterThanOrEqual">
      <formula>0</formula>
    </cfRule>
    <cfRule type="cellIs" dxfId="30" priority="18" operator="lessThan">
      <formula>0</formula>
    </cfRule>
  </conditionalFormatting>
  <conditionalFormatting sqref="H13">
    <cfRule type="cellIs" dxfId="29" priority="29" operator="greaterThanOrEqual">
      <formula>0</formula>
    </cfRule>
    <cfRule type="cellIs" dxfId="28" priority="30" operator="lessThan">
      <formula>0</formula>
    </cfRule>
  </conditionalFormatting>
  <conditionalFormatting sqref="K5:K10">
    <cfRule type="cellIs" dxfId="27" priority="3" operator="greaterThanOrEqual">
      <formula>0</formula>
    </cfRule>
    <cfRule type="cellIs" dxfId="26" priority="4" operator="lessThan">
      <formula>0</formula>
    </cfRule>
  </conditionalFormatting>
  <conditionalFormatting sqref="K13">
    <cfRule type="cellIs" dxfId="25" priority="1" operator="greaterThanOrEqual">
      <formula>0</formula>
    </cfRule>
    <cfRule type="cellIs" dxfId="24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D7A9C8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96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7" t="s">
        <v>91</v>
      </c>
      <c r="D3" s="7" t="s">
        <v>84</v>
      </c>
      <c r="E3" s="9" t="s">
        <v>79</v>
      </c>
      <c r="F3" s="74" t="s">
        <v>92</v>
      </c>
      <c r="G3" s="74" t="s">
        <v>93</v>
      </c>
      <c r="H3" s="9" t="s">
        <v>79</v>
      </c>
      <c r="I3" s="56" t="s">
        <v>85</v>
      </c>
      <c r="J3" s="56" t="s">
        <v>86</v>
      </c>
      <c r="K3" s="64" t="s">
        <v>70</v>
      </c>
    </row>
    <row r="4" spans="1:11">
      <c r="A4" s="13"/>
      <c r="B4" s="14"/>
      <c r="C4" s="15" t="s">
        <v>71</v>
      </c>
      <c r="D4" s="15" t="s">
        <v>71</v>
      </c>
      <c r="E4" s="16" t="s">
        <v>72</v>
      </c>
      <c r="F4" s="75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23">
        <v>6708</v>
      </c>
      <c r="D5" s="23">
        <v>3988</v>
      </c>
      <c r="E5" s="90">
        <v>0.68204613841524575</v>
      </c>
      <c r="F5" s="76">
        <v>514732</v>
      </c>
      <c r="G5" s="76">
        <v>200979</v>
      </c>
      <c r="H5" s="90">
        <v>1.5611233014394539</v>
      </c>
      <c r="I5" s="25">
        <v>76.734048896839596</v>
      </c>
      <c r="J5" s="25">
        <v>50.39593781344032</v>
      </c>
      <c r="K5" s="90">
        <v>0.5226236920304923</v>
      </c>
    </row>
    <row r="6" spans="1:11" ht="16.5">
      <c r="A6" s="26" t="s">
        <v>10</v>
      </c>
      <c r="B6" s="27" t="s">
        <v>11</v>
      </c>
      <c r="C6" s="23">
        <v>2913</v>
      </c>
      <c r="D6" s="23">
        <v>3880</v>
      </c>
      <c r="E6" s="90">
        <v>-0.24922680412371134</v>
      </c>
      <c r="F6" s="76">
        <v>267064</v>
      </c>
      <c r="G6" s="76">
        <v>330330</v>
      </c>
      <c r="H6" s="90">
        <v>-0.19152362788726426</v>
      </c>
      <c r="I6" s="25">
        <v>91.680054926192923</v>
      </c>
      <c r="J6" s="25">
        <v>85.136597938144334</v>
      </c>
      <c r="K6" s="90">
        <v>7.6858332920499275E-2</v>
      </c>
    </row>
    <row r="7" spans="1:11" ht="16.5">
      <c r="A7" s="21" t="s">
        <v>12</v>
      </c>
      <c r="B7" s="28" t="s">
        <v>13</v>
      </c>
      <c r="C7" s="23">
        <v>6353</v>
      </c>
      <c r="D7" s="23">
        <v>4480</v>
      </c>
      <c r="E7" s="90">
        <v>0.41808035714285713</v>
      </c>
      <c r="F7" s="76">
        <v>399745</v>
      </c>
      <c r="G7" s="76">
        <v>224770</v>
      </c>
      <c r="H7" s="90">
        <v>0.77846242825999912</v>
      </c>
      <c r="I7" s="25">
        <v>62.922241460727214</v>
      </c>
      <c r="J7" s="25">
        <v>50.171875</v>
      </c>
      <c r="K7" s="90">
        <v>0.25413374446793574</v>
      </c>
    </row>
    <row r="8" spans="1:11" ht="16.5">
      <c r="A8" s="21" t="s">
        <v>14</v>
      </c>
      <c r="B8" s="28" t="s">
        <v>15</v>
      </c>
      <c r="C8" s="23">
        <v>6594</v>
      </c>
      <c r="D8" s="23">
        <v>5426</v>
      </c>
      <c r="E8" s="90">
        <v>0.21525985993365279</v>
      </c>
      <c r="F8" s="76">
        <v>694762</v>
      </c>
      <c r="G8" s="76">
        <v>584083</v>
      </c>
      <c r="H8" s="90">
        <v>0.18949190440399738</v>
      </c>
      <c r="I8" s="25">
        <v>105.36275401880498</v>
      </c>
      <c r="J8" s="25">
        <v>107.6452266863251</v>
      </c>
      <c r="K8" s="90">
        <v>-2.1203658887459825E-2</v>
      </c>
    </row>
    <row r="9" spans="1:11" ht="16.5">
      <c r="A9" s="21" t="s">
        <v>16</v>
      </c>
      <c r="B9" s="28" t="s">
        <v>17</v>
      </c>
      <c r="C9" s="23">
        <v>4172</v>
      </c>
      <c r="D9" s="23">
        <v>1421</v>
      </c>
      <c r="E9" s="90">
        <v>1.9359605911330049</v>
      </c>
      <c r="F9" s="76">
        <v>632742</v>
      </c>
      <c r="G9" s="76">
        <v>188563</v>
      </c>
      <c r="H9" s="90">
        <v>2.3555999851508513</v>
      </c>
      <c r="I9" s="25">
        <v>151.66395014381592</v>
      </c>
      <c r="J9" s="25">
        <v>132.69739619985924</v>
      </c>
      <c r="K9" s="90">
        <v>0.14293086742554187</v>
      </c>
    </row>
    <row r="10" spans="1:11" ht="16.5">
      <c r="A10" s="21" t="s">
        <v>18</v>
      </c>
      <c r="B10" s="28" t="s">
        <v>19</v>
      </c>
      <c r="C10" s="23">
        <v>3791</v>
      </c>
      <c r="D10" s="23">
        <v>1536</v>
      </c>
      <c r="E10" s="90">
        <v>1.4680989583333333</v>
      </c>
      <c r="F10" s="76">
        <v>897072</v>
      </c>
      <c r="G10" s="76">
        <v>235423</v>
      </c>
      <c r="H10" s="90">
        <v>2.810468815706197</v>
      </c>
      <c r="I10" s="25">
        <v>236.63202321287258</v>
      </c>
      <c r="J10" s="25">
        <v>153.27018229166666</v>
      </c>
      <c r="K10" s="90">
        <v>0.54388818278151374</v>
      </c>
    </row>
    <row r="11" spans="1:11" ht="17.25" thickBot="1">
      <c r="A11" s="48" t="s">
        <v>20</v>
      </c>
      <c r="B11" s="70" t="s">
        <v>21</v>
      </c>
      <c r="C11" s="63">
        <v>30531</v>
      </c>
      <c r="D11" s="63">
        <v>20731</v>
      </c>
      <c r="E11" s="91">
        <v>0.47272201051565288</v>
      </c>
      <c r="F11" s="77">
        <v>3406117</v>
      </c>
      <c r="G11" s="77">
        <v>1764148</v>
      </c>
      <c r="H11" s="91">
        <v>0.930743338994234</v>
      </c>
      <c r="I11" s="72">
        <v>111.56257574268776</v>
      </c>
      <c r="J11" s="72">
        <v>85.097100959915096</v>
      </c>
      <c r="K11" s="91">
        <v>0.31100324786903372</v>
      </c>
    </row>
    <row r="12" spans="1:11" ht="11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22</v>
      </c>
      <c r="B13" s="22" t="s">
        <v>23</v>
      </c>
      <c r="C13" s="23">
        <v>128</v>
      </c>
      <c r="D13" s="23">
        <v>512</v>
      </c>
      <c r="E13" s="92">
        <v>-0.75</v>
      </c>
      <c r="F13" s="76">
        <v>5592</v>
      </c>
      <c r="G13" s="76">
        <v>20555</v>
      </c>
      <c r="H13" s="92">
        <v>-0.72794940403794695</v>
      </c>
      <c r="I13" s="25">
        <v>43.6875</v>
      </c>
      <c r="J13" s="25">
        <v>40.146484375</v>
      </c>
      <c r="K13" s="92">
        <v>8.8202383848212107E-2</v>
      </c>
    </row>
    <row r="14" spans="1:11" ht="17.25" thickBot="1">
      <c r="A14" s="48" t="s">
        <v>24</v>
      </c>
      <c r="B14" s="73" t="s">
        <v>76</v>
      </c>
      <c r="C14" s="63">
        <v>30659</v>
      </c>
      <c r="D14" s="63">
        <v>21243</v>
      </c>
      <c r="E14" s="91">
        <v>0.44325189474179733</v>
      </c>
      <c r="F14" s="77">
        <v>3411709</v>
      </c>
      <c r="G14" s="77">
        <v>1784703</v>
      </c>
      <c r="H14" s="97">
        <v>0.91163963976078932</v>
      </c>
      <c r="I14" s="72">
        <v>111.27920023484131</v>
      </c>
      <c r="J14" s="72">
        <v>84.013698630136986</v>
      </c>
      <c r="K14" s="91">
        <v>0.32453637977228367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201" t="s">
        <v>97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91</v>
      </c>
      <c r="D18" s="7" t="s">
        <v>84</v>
      </c>
      <c r="E18" s="9" t="s">
        <v>79</v>
      </c>
      <c r="F18" s="74" t="s">
        <v>92</v>
      </c>
      <c r="G18" s="74" t="s">
        <v>93</v>
      </c>
      <c r="H18" s="9" t="s">
        <v>79</v>
      </c>
      <c r="I18" s="44"/>
      <c r="J18" s="44"/>
    </row>
    <row r="19" spans="1:10">
      <c r="A19" s="13"/>
      <c r="B19" s="14"/>
      <c r="C19" s="15" t="s">
        <v>77</v>
      </c>
      <c r="D19" s="15" t="s">
        <v>77</v>
      </c>
      <c r="E19" s="16" t="s">
        <v>72</v>
      </c>
      <c r="F19" s="75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4153</v>
      </c>
      <c r="D20" s="23">
        <v>2351</v>
      </c>
      <c r="E20" s="94">
        <v>0.76648234793704806</v>
      </c>
      <c r="F20" s="76">
        <v>229991</v>
      </c>
      <c r="G20" s="76">
        <v>151633</v>
      </c>
      <c r="H20" s="94">
        <v>0.51676086340044713</v>
      </c>
      <c r="I20" s="4"/>
      <c r="J20" s="4"/>
    </row>
    <row r="21" spans="1:10">
      <c r="A21" s="46" t="s">
        <v>30</v>
      </c>
      <c r="B21" s="22" t="s">
        <v>31</v>
      </c>
      <c r="C21" s="4">
        <v>2195</v>
      </c>
      <c r="D21" s="23">
        <v>2279</v>
      </c>
      <c r="E21" s="94">
        <v>-3.6858271171566474E-2</v>
      </c>
      <c r="F21" s="76">
        <v>116847</v>
      </c>
      <c r="G21" s="76">
        <v>167843</v>
      </c>
      <c r="H21" s="94">
        <v>-0.30383155687160024</v>
      </c>
      <c r="I21" s="4"/>
      <c r="J21" s="4"/>
    </row>
    <row r="22" spans="1:10">
      <c r="A22" s="46" t="s">
        <v>32</v>
      </c>
      <c r="B22" s="22" t="s">
        <v>33</v>
      </c>
      <c r="C22" s="23">
        <v>399884</v>
      </c>
      <c r="D22" s="23">
        <v>660261</v>
      </c>
      <c r="E22" s="94">
        <v>-0.39435465671908532</v>
      </c>
      <c r="F22" s="76">
        <v>23149655</v>
      </c>
      <c r="G22" s="76">
        <v>35182059</v>
      </c>
      <c r="H22" s="94">
        <v>-0.34200397424153034</v>
      </c>
      <c r="I22" s="4"/>
      <c r="J22" s="4"/>
    </row>
    <row r="23" spans="1:10">
      <c r="A23" s="46" t="s">
        <v>34</v>
      </c>
      <c r="B23" s="22" t="s">
        <v>35</v>
      </c>
      <c r="C23" s="23">
        <v>71058</v>
      </c>
      <c r="D23" s="23">
        <v>98000</v>
      </c>
      <c r="E23" s="94">
        <v>-0.27491836734693875</v>
      </c>
      <c r="F23" s="76">
        <v>6607355</v>
      </c>
      <c r="G23" s="76">
        <v>5377679</v>
      </c>
      <c r="H23" s="94">
        <v>0.22866296035892064</v>
      </c>
      <c r="I23" s="4"/>
      <c r="J23" s="4"/>
    </row>
    <row r="24" spans="1:10">
      <c r="A24" s="46" t="s">
        <v>36</v>
      </c>
      <c r="B24" s="22" t="s">
        <v>37</v>
      </c>
      <c r="C24" s="23">
        <v>4474</v>
      </c>
      <c r="D24" s="23">
        <v>9103</v>
      </c>
      <c r="E24" s="94">
        <v>-0.50851367680984294</v>
      </c>
      <c r="F24" s="76">
        <v>275384</v>
      </c>
      <c r="G24" s="76">
        <v>74183</v>
      </c>
      <c r="H24" s="95">
        <v>2.7122251728832754</v>
      </c>
      <c r="I24" s="4"/>
      <c r="J24" s="4"/>
    </row>
    <row r="25" spans="1:10">
      <c r="A25" s="46" t="s">
        <v>38</v>
      </c>
      <c r="B25" s="22" t="s">
        <v>39</v>
      </c>
      <c r="C25" s="23">
        <v>12701</v>
      </c>
      <c r="D25" s="23">
        <v>15710</v>
      </c>
      <c r="E25" s="90">
        <v>-0.19153405474220242</v>
      </c>
      <c r="F25" s="76">
        <v>180688</v>
      </c>
      <c r="G25" s="76">
        <v>174707</v>
      </c>
      <c r="H25" s="94">
        <v>3.4234461126342965E-2</v>
      </c>
      <c r="I25" s="4"/>
      <c r="J25" s="4"/>
    </row>
    <row r="26" spans="1:10">
      <c r="A26" s="46" t="s">
        <v>40</v>
      </c>
      <c r="B26" s="22" t="s">
        <v>41</v>
      </c>
      <c r="C26" s="23">
        <v>54514</v>
      </c>
      <c r="D26" s="23">
        <v>186996</v>
      </c>
      <c r="E26" s="90">
        <v>-0.708475047594601</v>
      </c>
      <c r="F26" s="76">
        <v>1776158</v>
      </c>
      <c r="G26" s="76">
        <v>4784533</v>
      </c>
      <c r="H26" s="94">
        <v>-0.62877087481683169</v>
      </c>
      <c r="I26" s="4"/>
      <c r="J26" s="4"/>
    </row>
    <row r="27" spans="1:10">
      <c r="A27" s="46">
        <v>87149320103</v>
      </c>
      <c r="B27" s="22" t="s">
        <v>99</v>
      </c>
      <c r="C27" s="23">
        <v>657</v>
      </c>
      <c r="D27" s="23">
        <v>1940</v>
      </c>
      <c r="E27" s="90">
        <v>-0.66134020618556699</v>
      </c>
      <c r="F27" s="76">
        <v>12308</v>
      </c>
      <c r="G27" s="76">
        <v>14183</v>
      </c>
      <c r="H27" s="94">
        <v>-0.13220052175139252</v>
      </c>
      <c r="I27" s="4"/>
      <c r="J27" s="4"/>
    </row>
    <row r="28" spans="1:10">
      <c r="A28" s="46" t="s">
        <v>42</v>
      </c>
      <c r="B28" s="22" t="s">
        <v>43</v>
      </c>
      <c r="C28" s="23">
        <v>2468</v>
      </c>
      <c r="D28" s="23">
        <v>9268</v>
      </c>
      <c r="E28" s="90">
        <v>-0.73370738023306004</v>
      </c>
      <c r="F28" s="76">
        <v>16967</v>
      </c>
      <c r="G28" s="76">
        <v>29453</v>
      </c>
      <c r="H28" s="94">
        <v>-0.42392965062981702</v>
      </c>
      <c r="I28" s="4"/>
      <c r="J28" s="4"/>
    </row>
    <row r="29" spans="1:10">
      <c r="A29" s="46" t="s">
        <v>44</v>
      </c>
      <c r="B29" s="22" t="s">
        <v>45</v>
      </c>
      <c r="C29" s="23">
        <v>66841</v>
      </c>
      <c r="D29" s="23">
        <v>89238</v>
      </c>
      <c r="E29" s="90">
        <v>-0.25098052399202131</v>
      </c>
      <c r="F29" s="76">
        <v>914162</v>
      </c>
      <c r="G29" s="76">
        <v>1837440</v>
      </c>
      <c r="H29" s="94">
        <v>-0.50248062521769421</v>
      </c>
      <c r="I29" s="4"/>
      <c r="J29" s="4"/>
    </row>
    <row r="30" spans="1:10">
      <c r="A30" s="46" t="s">
        <v>46</v>
      </c>
      <c r="B30" s="22" t="s">
        <v>47</v>
      </c>
      <c r="C30" s="23">
        <v>50042</v>
      </c>
      <c r="D30" s="23">
        <v>78164</v>
      </c>
      <c r="E30" s="90">
        <v>-0.35978199682718387</v>
      </c>
      <c r="F30" s="76">
        <v>487464</v>
      </c>
      <c r="G30" s="76">
        <v>870036</v>
      </c>
      <c r="H30" s="94">
        <v>-0.43971973573507306</v>
      </c>
      <c r="I30" s="4"/>
      <c r="J30" s="4"/>
    </row>
    <row r="31" spans="1:10">
      <c r="A31" s="46" t="s">
        <v>48</v>
      </c>
      <c r="B31" s="22" t="s">
        <v>49</v>
      </c>
      <c r="C31" s="23">
        <v>29512</v>
      </c>
      <c r="D31" s="23">
        <v>24947</v>
      </c>
      <c r="E31" s="90">
        <v>0.18298793442097247</v>
      </c>
      <c r="F31" s="76">
        <v>177522</v>
      </c>
      <c r="G31" s="76">
        <v>235608</v>
      </c>
      <c r="H31" s="94">
        <v>-0.2465366201487216</v>
      </c>
      <c r="I31" s="4"/>
      <c r="J31" s="4"/>
    </row>
    <row r="32" spans="1:10">
      <c r="A32" s="46" t="s">
        <v>50</v>
      </c>
      <c r="B32" s="22" t="s">
        <v>51</v>
      </c>
      <c r="C32" s="23">
        <v>95893</v>
      </c>
      <c r="D32" s="23">
        <v>112942</v>
      </c>
      <c r="E32" s="90">
        <v>-0.15095358679676293</v>
      </c>
      <c r="F32" s="76">
        <v>673904</v>
      </c>
      <c r="G32" s="76">
        <v>864086</v>
      </c>
      <c r="H32" s="94">
        <v>-0.22009614783713657</v>
      </c>
      <c r="I32" s="4"/>
      <c r="J32" s="4"/>
    </row>
    <row r="33" spans="1:10">
      <c r="A33" s="46" t="s">
        <v>52</v>
      </c>
      <c r="B33" s="22" t="s">
        <v>53</v>
      </c>
      <c r="C33" s="23">
        <v>30879</v>
      </c>
      <c r="D33" s="23">
        <v>37092</v>
      </c>
      <c r="E33" s="90">
        <v>-0.16750242639922355</v>
      </c>
      <c r="F33" s="76">
        <v>121271</v>
      </c>
      <c r="G33" s="76">
        <v>179510</v>
      </c>
      <c r="H33" s="95">
        <v>-0.32443317921007186</v>
      </c>
      <c r="I33" s="4"/>
      <c r="J33" s="4"/>
    </row>
    <row r="34" spans="1:10">
      <c r="A34" s="46" t="s">
        <v>54</v>
      </c>
      <c r="B34" s="22" t="s">
        <v>55</v>
      </c>
      <c r="C34" s="23">
        <v>10743</v>
      </c>
      <c r="D34" s="23">
        <v>20019</v>
      </c>
      <c r="E34" s="90">
        <v>-0.46335980818222688</v>
      </c>
      <c r="F34" s="76">
        <v>188548</v>
      </c>
      <c r="G34" s="76">
        <v>460182</v>
      </c>
      <c r="H34" s="94">
        <v>-0.5902751520050763</v>
      </c>
      <c r="I34" s="4"/>
      <c r="J34" s="4"/>
    </row>
    <row r="35" spans="1:10">
      <c r="A35" s="46">
        <v>87149320906</v>
      </c>
      <c r="B35" s="22" t="s">
        <v>98</v>
      </c>
      <c r="C35" s="23">
        <v>9852</v>
      </c>
      <c r="D35" s="23">
        <v>44961</v>
      </c>
      <c r="E35" s="90">
        <v>-0.7808767598585441</v>
      </c>
      <c r="F35" s="76">
        <v>65283</v>
      </c>
      <c r="G35" s="76">
        <v>502157</v>
      </c>
      <c r="H35" s="94">
        <v>-0.86999484225053125</v>
      </c>
      <c r="I35" s="4"/>
      <c r="J35" s="4"/>
    </row>
    <row r="36" spans="1:10">
      <c r="A36" s="46" t="s">
        <v>56</v>
      </c>
      <c r="B36" s="22" t="s">
        <v>57</v>
      </c>
      <c r="C36" s="23">
        <v>2844</v>
      </c>
      <c r="D36" s="23">
        <v>3271</v>
      </c>
      <c r="E36" s="90">
        <v>-0.13054111892387649</v>
      </c>
      <c r="F36" s="76">
        <v>4498</v>
      </c>
      <c r="G36" s="76">
        <v>5817</v>
      </c>
      <c r="H36" s="95">
        <v>-0.22674918342788378</v>
      </c>
      <c r="I36" s="4"/>
      <c r="J36" s="4"/>
    </row>
    <row r="37" spans="1:10">
      <c r="A37" s="46" t="s">
        <v>58</v>
      </c>
      <c r="B37" s="22" t="s">
        <v>59</v>
      </c>
      <c r="C37" s="23">
        <v>19680</v>
      </c>
      <c r="D37" s="23">
        <v>27788</v>
      </c>
      <c r="E37" s="90">
        <v>-0.2917806247300993</v>
      </c>
      <c r="F37" s="76">
        <v>457389</v>
      </c>
      <c r="G37" s="76">
        <v>632725</v>
      </c>
      <c r="H37" s="94">
        <v>-0.27711248962819551</v>
      </c>
      <c r="I37" s="4"/>
      <c r="J37" s="4"/>
    </row>
    <row r="38" spans="1:10">
      <c r="A38" s="46" t="s">
        <v>60</v>
      </c>
      <c r="B38" s="22" t="s">
        <v>61</v>
      </c>
      <c r="C38" s="23">
        <v>30958</v>
      </c>
      <c r="D38" s="23">
        <v>52408</v>
      </c>
      <c r="E38" s="90">
        <v>-0.40928865822011906</v>
      </c>
      <c r="F38" s="76">
        <v>1315581</v>
      </c>
      <c r="G38" s="76">
        <v>1172568</v>
      </c>
      <c r="H38" s="94">
        <v>0.12196563440243978</v>
      </c>
      <c r="I38" s="4"/>
      <c r="J38" s="4"/>
    </row>
    <row r="39" spans="1:10">
      <c r="A39" s="46" t="s">
        <v>62</v>
      </c>
      <c r="B39" s="22" t="s">
        <v>63</v>
      </c>
      <c r="C39" s="23">
        <v>35291</v>
      </c>
      <c r="D39" s="23">
        <v>51786</v>
      </c>
      <c r="E39" s="90">
        <v>-0.31852238056617621</v>
      </c>
      <c r="F39" s="76">
        <v>1696268</v>
      </c>
      <c r="G39" s="76">
        <v>1598985</v>
      </c>
      <c r="H39" s="94">
        <v>6.0840470673583558E-2</v>
      </c>
      <c r="I39" s="4"/>
      <c r="J39" s="4"/>
    </row>
    <row r="40" spans="1:10">
      <c r="A40" s="46" t="s">
        <v>64</v>
      </c>
      <c r="B40" s="22" t="s">
        <v>65</v>
      </c>
      <c r="C40" s="23">
        <v>61974</v>
      </c>
      <c r="D40" s="23">
        <v>91494</v>
      </c>
      <c r="E40" s="90">
        <v>-0.32264410781034825</v>
      </c>
      <c r="F40" s="76">
        <v>313398</v>
      </c>
      <c r="G40" s="76">
        <v>576177</v>
      </c>
      <c r="H40" s="94">
        <v>-0.45607339411326725</v>
      </c>
      <c r="I40" s="4"/>
      <c r="J40" s="4"/>
    </row>
    <row r="41" spans="1:10">
      <c r="A41" s="46" t="s">
        <v>66</v>
      </c>
      <c r="B41" s="22" t="s">
        <v>67</v>
      </c>
      <c r="C41" s="23">
        <v>30783</v>
      </c>
      <c r="D41" s="23">
        <v>27359</v>
      </c>
      <c r="E41" s="90">
        <v>0.1251507730545707</v>
      </c>
      <c r="F41" s="76">
        <v>127791</v>
      </c>
      <c r="G41" s="76">
        <v>170967</v>
      </c>
      <c r="H41" s="94">
        <v>-0.2525399638526733</v>
      </c>
      <c r="I41" s="4"/>
      <c r="J41" s="4"/>
    </row>
    <row r="42" spans="1:10" ht="18.75" customHeight="1" thickBot="1">
      <c r="A42" s="48" t="s">
        <v>24</v>
      </c>
      <c r="B42" s="49"/>
      <c r="C42" s="63">
        <v>1027396</v>
      </c>
      <c r="D42" s="63">
        <v>1647377</v>
      </c>
      <c r="E42" s="91">
        <v>-0.37634433405346801</v>
      </c>
      <c r="F42" s="77">
        <v>38908432</v>
      </c>
      <c r="G42" s="77">
        <v>55062531</v>
      </c>
      <c r="H42" s="91">
        <v>-0.29337734220753492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68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E13">
    <cfRule type="cellIs" dxfId="21" priority="13" operator="greaterThanOrEqual">
      <formula>0</formula>
    </cfRule>
    <cfRule type="cellIs" dxfId="20" priority="14" operator="lessThan">
      <formula>0</formula>
    </cfRule>
  </conditionalFormatting>
  <conditionalFormatting sqref="E25:E41">
    <cfRule type="cellIs" dxfId="19" priority="11" operator="greaterThanOrEqual">
      <formula>0</formula>
    </cfRule>
    <cfRule type="cellIs" dxfId="18" priority="12" operator="lessThan">
      <formula>0</formula>
    </cfRule>
  </conditionalFormatting>
  <conditionalFormatting sqref="H5:H10">
    <cfRule type="cellIs" dxfId="17" priority="3" operator="greaterThanOrEqual">
      <formula>0</formula>
    </cfRule>
    <cfRule type="cellIs" dxfId="16" priority="4" operator="lessThan">
      <formula>0</formula>
    </cfRule>
  </conditionalFormatting>
  <conditionalFormatting sqref="H13">
    <cfRule type="cellIs" dxfId="15" priority="1" operator="greaterThanOrEqual">
      <formula>0</formula>
    </cfRule>
    <cfRule type="cellIs" dxfId="14" priority="2" operator="lessThan">
      <formula>0</formula>
    </cfRule>
  </conditionalFormatting>
  <conditionalFormatting sqref="H24">
    <cfRule type="cellIs" dxfId="13" priority="25" operator="greaterThanOrEqual">
      <formula>0</formula>
    </cfRule>
    <cfRule type="cellIs" dxfId="12" priority="26" operator="lessThan">
      <formula>0</formula>
    </cfRule>
  </conditionalFormatting>
  <conditionalFormatting sqref="H33">
    <cfRule type="cellIs" dxfId="11" priority="20" operator="greaterThanOrEqual">
      <formula>0</formula>
    </cfRule>
    <cfRule type="cellIs" dxfId="10" priority="21" operator="lessThan">
      <formula>0</formula>
    </cfRule>
    <cfRule type="cellIs" dxfId="9" priority="22" operator="lessThanOrEqual">
      <formula>0</formula>
    </cfRule>
    <cfRule type="cellIs" priority="23" operator="greaterThanOrEqual">
      <formula>0</formula>
    </cfRule>
    <cfRule type="cellIs" dxfId="8" priority="24" operator="lessThan">
      <formula>0</formula>
    </cfRule>
  </conditionalFormatting>
  <conditionalFormatting sqref="H36">
    <cfRule type="cellIs" dxfId="7" priority="15" operator="greaterThanOrEqual">
      <formula>0</formula>
    </cfRule>
    <cfRule type="cellIs" dxfId="6" priority="16" operator="lessThan">
      <formula>0</formula>
    </cfRule>
    <cfRule type="cellIs" dxfId="5" priority="17" operator="lessThanOrEqual">
      <formula>0</formula>
    </cfRule>
    <cfRule type="cellIs" priority="18" operator="greaterThanOrEqual">
      <formula>0</formula>
    </cfRule>
    <cfRule type="cellIs" dxfId="4" priority="19" operator="lessThan">
      <formula>0</formula>
    </cfRule>
  </conditionalFormatting>
  <conditionalFormatting sqref="K5:K10">
    <cfRule type="cellIs" dxfId="3" priority="31" operator="greaterThanOrEqual">
      <formula>0</formula>
    </cfRule>
    <cfRule type="cellIs" dxfId="2" priority="32" operator="lessThan">
      <formula>0</formula>
    </cfRule>
  </conditionalFormatting>
  <conditionalFormatting sqref="K13">
    <cfRule type="cellIs" dxfId="1" priority="5" operator="greaterThanOrEqual">
      <formula>0</formula>
    </cfRule>
    <cfRule type="cellIs" dxfId="0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9E38-5C32-4547-9EB0-F1E90941D6C9}">
  <sheetPr>
    <tabColor rgb="FF7030A0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7.25" style="3" customWidth="1"/>
    <col min="3" max="4" width="17" style="4" customWidth="1"/>
    <col min="5" max="5" width="13.5" style="4" customWidth="1"/>
    <col min="6" max="7" width="18.125" style="4" customWidth="1"/>
    <col min="8" max="8" width="15.625" style="4" customWidth="1"/>
    <col min="9" max="10" width="14.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246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130" t="s">
        <v>248</v>
      </c>
      <c r="D3" s="8" t="s">
        <v>249</v>
      </c>
      <c r="E3" s="9" t="s">
        <v>2</v>
      </c>
      <c r="F3" s="10" t="s">
        <v>250</v>
      </c>
      <c r="G3" s="131" t="s">
        <v>251</v>
      </c>
      <c r="H3" s="9" t="s">
        <v>3</v>
      </c>
      <c r="I3" s="135" t="s">
        <v>4</v>
      </c>
      <c r="J3" s="138" t="s">
        <v>121</v>
      </c>
    </row>
    <row r="4" spans="1:10">
      <c r="A4" s="13"/>
      <c r="B4" s="14"/>
      <c r="C4" s="15" t="s">
        <v>6</v>
      </c>
      <c r="D4" s="15" t="s">
        <v>114</v>
      </c>
      <c r="E4" s="18" t="s">
        <v>115</v>
      </c>
      <c r="F4" s="17" t="s">
        <v>7</v>
      </c>
      <c r="G4" s="17" t="s">
        <v>7</v>
      </c>
      <c r="H4" s="18" t="s">
        <v>7</v>
      </c>
      <c r="I4" s="136" t="s">
        <v>7</v>
      </c>
      <c r="J4" s="137" t="s">
        <v>7</v>
      </c>
    </row>
    <row r="5" spans="1:10" ht="16.5">
      <c r="A5" s="21" t="s">
        <v>8</v>
      </c>
      <c r="B5" s="22" t="s">
        <v>9</v>
      </c>
      <c r="C5" s="144">
        <v>331</v>
      </c>
      <c r="D5" s="144">
        <v>3546</v>
      </c>
      <c r="E5" s="109">
        <f t="shared" ref="E5:E11" si="0">C5-D5</f>
        <v>-3215</v>
      </c>
      <c r="F5" s="144">
        <v>441095</v>
      </c>
      <c r="G5" s="144">
        <v>311687</v>
      </c>
      <c r="H5" s="109">
        <f t="shared" ref="H5:H11" si="1">F5-G5</f>
        <v>129408</v>
      </c>
      <c r="I5" s="110">
        <f t="shared" ref="I5" si="2">F5/C5</f>
        <v>1332.6132930513595</v>
      </c>
      <c r="J5" s="110">
        <f>G5/D5</f>
        <v>87.898195149464186</v>
      </c>
    </row>
    <row r="6" spans="1:10" ht="16.5">
      <c r="A6" s="26" t="s">
        <v>10</v>
      </c>
      <c r="B6" s="27" t="s">
        <v>11</v>
      </c>
      <c r="C6" s="144">
        <v>160</v>
      </c>
      <c r="D6" s="144">
        <v>1025</v>
      </c>
      <c r="E6" s="109">
        <f t="shared" si="0"/>
        <v>-865</v>
      </c>
      <c r="F6" s="144">
        <v>153994</v>
      </c>
      <c r="G6" s="144">
        <v>108421</v>
      </c>
      <c r="H6" s="109">
        <f t="shared" si="1"/>
        <v>45573</v>
      </c>
      <c r="I6" s="110">
        <f>IF(C6,F6/C6,0)</f>
        <v>962.46249999999998</v>
      </c>
      <c r="J6" s="110">
        <f t="shared" ref="I6:J13" si="3">G6/D6</f>
        <v>105.77658536585366</v>
      </c>
    </row>
    <row r="7" spans="1:10" ht="16.5">
      <c r="A7" s="21" t="s">
        <v>12</v>
      </c>
      <c r="B7" s="28" t="s">
        <v>13</v>
      </c>
      <c r="C7" s="144">
        <v>0</v>
      </c>
      <c r="D7" s="144">
        <v>1797</v>
      </c>
      <c r="E7" s="146">
        <f t="shared" si="0"/>
        <v>-1797</v>
      </c>
      <c r="F7" s="144">
        <v>0</v>
      </c>
      <c r="G7" s="144">
        <v>97758</v>
      </c>
      <c r="H7" s="109">
        <f t="shared" si="1"/>
        <v>-97758</v>
      </c>
      <c r="I7" s="110">
        <f>IF(C7,F7/C7,0)</f>
        <v>0</v>
      </c>
      <c r="J7" s="110">
        <f t="shared" si="3"/>
        <v>54.40066777963272</v>
      </c>
    </row>
    <row r="8" spans="1:10" ht="16.5">
      <c r="A8" s="21" t="s">
        <v>14</v>
      </c>
      <c r="B8" s="28" t="s">
        <v>15</v>
      </c>
      <c r="C8" s="144">
        <v>83</v>
      </c>
      <c r="D8" s="144">
        <v>3084</v>
      </c>
      <c r="E8" s="109">
        <f t="shared" si="0"/>
        <v>-3001</v>
      </c>
      <c r="F8" s="144">
        <v>18340</v>
      </c>
      <c r="G8" s="144">
        <v>413521</v>
      </c>
      <c r="H8" s="109">
        <f t="shared" si="1"/>
        <v>-395181</v>
      </c>
      <c r="I8" s="110">
        <f t="shared" ref="I8:I10" si="4">IF(C8,F8/C8,0)</f>
        <v>220.96385542168676</v>
      </c>
      <c r="J8" s="110">
        <f t="shared" si="3"/>
        <v>134.08592736705577</v>
      </c>
    </row>
    <row r="9" spans="1:10" ht="16.5">
      <c r="A9" s="21" t="s">
        <v>16</v>
      </c>
      <c r="B9" s="28" t="s">
        <v>17</v>
      </c>
      <c r="C9" s="144">
        <v>420</v>
      </c>
      <c r="D9" s="144">
        <v>1311</v>
      </c>
      <c r="E9" s="109">
        <f t="shared" si="0"/>
        <v>-891</v>
      </c>
      <c r="F9" s="144">
        <v>468418</v>
      </c>
      <c r="G9" s="144">
        <v>147808</v>
      </c>
      <c r="H9" s="109">
        <f t="shared" si="1"/>
        <v>320610</v>
      </c>
      <c r="I9" s="110">
        <f t="shared" si="4"/>
        <v>1115.2809523809524</v>
      </c>
      <c r="J9" s="110">
        <f t="shared" si="3"/>
        <v>112.74446987032799</v>
      </c>
    </row>
    <row r="10" spans="1:10" ht="16.5">
      <c r="A10" s="21" t="s">
        <v>18</v>
      </c>
      <c r="B10" s="28" t="s">
        <v>19</v>
      </c>
      <c r="C10" s="144">
        <v>10691</v>
      </c>
      <c r="D10" s="144">
        <v>1681</v>
      </c>
      <c r="E10" s="109">
        <f t="shared" si="0"/>
        <v>9010</v>
      </c>
      <c r="F10" s="144">
        <v>14517189</v>
      </c>
      <c r="G10" s="144">
        <v>766616</v>
      </c>
      <c r="H10" s="109">
        <f>F10-G10</f>
        <v>13750573</v>
      </c>
      <c r="I10" s="110">
        <f t="shared" si="4"/>
        <v>1357.8887849593116</v>
      </c>
      <c r="J10" s="110">
        <f t="shared" si="3"/>
        <v>456.04759071980965</v>
      </c>
    </row>
    <row r="11" spans="1:10" ht="17.25" thickBot="1">
      <c r="A11" s="48" t="s">
        <v>20</v>
      </c>
      <c r="B11" s="70" t="s">
        <v>21</v>
      </c>
      <c r="C11" s="99">
        <f>SUM(C5:C10)</f>
        <v>11685</v>
      </c>
      <c r="D11" s="99">
        <f>SUM(D5:D10)</f>
        <v>12444</v>
      </c>
      <c r="E11" s="152">
        <f t="shared" si="0"/>
        <v>-759</v>
      </c>
      <c r="F11" s="99">
        <f>SUM(F5:F10)</f>
        <v>15599036</v>
      </c>
      <c r="G11" s="99">
        <f>SUM(G5:G10)</f>
        <v>1845811</v>
      </c>
      <c r="H11" s="152">
        <f t="shared" si="1"/>
        <v>13753225</v>
      </c>
      <c r="I11" s="103">
        <f t="shared" si="3"/>
        <v>1334.9624304664098</v>
      </c>
      <c r="J11" s="102">
        <f t="shared" si="3"/>
        <v>148.32939569270332</v>
      </c>
    </row>
    <row r="12" spans="1:10" ht="11.25" customHeight="1" thickTop="1">
      <c r="A12" s="33"/>
      <c r="B12" s="34"/>
      <c r="C12" s="148"/>
      <c r="D12" s="148"/>
      <c r="E12" s="149"/>
      <c r="F12" s="148"/>
      <c r="G12" s="148"/>
      <c r="H12" s="153"/>
      <c r="I12" s="154"/>
      <c r="J12" s="154"/>
    </row>
    <row r="13" spans="1:10" ht="16.5">
      <c r="A13" s="21" t="s">
        <v>22</v>
      </c>
      <c r="B13" s="22" t="s">
        <v>23</v>
      </c>
      <c r="C13" s="144">
        <v>0</v>
      </c>
      <c r="D13" s="183">
        <v>1127</v>
      </c>
      <c r="E13" s="109">
        <f>C13-D13</f>
        <v>-1127</v>
      </c>
      <c r="F13" s="155">
        <v>0</v>
      </c>
      <c r="G13" s="144">
        <v>48368</v>
      </c>
      <c r="H13" s="109">
        <f>F13-G13</f>
        <v>-48368</v>
      </c>
      <c r="I13" s="110">
        <f t="shared" ref="I13" si="5">IF(C13,F13/C13,0)</f>
        <v>0</v>
      </c>
      <c r="J13" s="110">
        <f t="shared" si="3"/>
        <v>42.91748003549246</v>
      </c>
    </row>
    <row r="14" spans="1:10" ht="17.25" thickBot="1">
      <c r="A14" s="30" t="s">
        <v>24</v>
      </c>
      <c r="B14" s="36" t="s">
        <v>25</v>
      </c>
      <c r="C14" s="99">
        <f>C11+C13</f>
        <v>11685</v>
      </c>
      <c r="D14" s="99">
        <f>D11+D13</f>
        <v>13571</v>
      </c>
      <c r="E14" s="98">
        <f>C14-D14</f>
        <v>-1886</v>
      </c>
      <c r="F14" s="99">
        <f>F11+F13</f>
        <v>15599036</v>
      </c>
      <c r="G14" s="99">
        <f>G11+G13</f>
        <v>1894179</v>
      </c>
      <c r="H14" s="156">
        <f>F14-G14</f>
        <v>13704857</v>
      </c>
      <c r="I14" s="101">
        <f>F14/C14</f>
        <v>1334.9624304664098</v>
      </c>
      <c r="J14" s="103">
        <f>G14/D14</f>
        <v>139.57549185763762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0.25" customHeight="1">
      <c r="A16" s="201" t="s">
        <v>247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30" t="s">
        <v>248</v>
      </c>
      <c r="D18" s="143" t="s">
        <v>252</v>
      </c>
      <c r="E18" s="9" t="s">
        <v>2</v>
      </c>
      <c r="F18" s="10" t="s">
        <v>250</v>
      </c>
      <c r="G18" s="131" t="s">
        <v>251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 ht="16.5">
      <c r="A20" s="46" t="s">
        <v>28</v>
      </c>
      <c r="B20" s="22" t="s">
        <v>29</v>
      </c>
      <c r="C20" s="144">
        <v>281</v>
      </c>
      <c r="D20" s="183">
        <v>5603</v>
      </c>
      <c r="E20" s="24">
        <f t="shared" ref="E20:E42" si="6">C20-D20</f>
        <v>-5322</v>
      </c>
      <c r="F20" s="144">
        <v>35810</v>
      </c>
      <c r="G20" s="183">
        <v>189924</v>
      </c>
      <c r="H20" s="84">
        <f t="shared" ref="H20:H42" si="7">F20-G20</f>
        <v>-154114</v>
      </c>
      <c r="I20" s="4"/>
      <c r="J20" s="4"/>
    </row>
    <row r="21" spans="1:10" ht="16.5">
      <c r="A21" s="46" t="s">
        <v>30</v>
      </c>
      <c r="B21" s="22" t="s">
        <v>31</v>
      </c>
      <c r="C21" s="144">
        <v>0</v>
      </c>
      <c r="D21" s="183">
        <v>2291</v>
      </c>
      <c r="E21" s="24">
        <f t="shared" si="6"/>
        <v>-2291</v>
      </c>
      <c r="F21" s="144">
        <v>0</v>
      </c>
      <c r="G21" s="183">
        <v>187463</v>
      </c>
      <c r="H21" s="84">
        <f t="shared" si="7"/>
        <v>-187463</v>
      </c>
      <c r="I21" s="4"/>
      <c r="J21" s="4"/>
    </row>
    <row r="22" spans="1:10" ht="16.5">
      <c r="A22" s="46" t="s">
        <v>32</v>
      </c>
      <c r="B22" s="22" t="s">
        <v>33</v>
      </c>
      <c r="C22" s="144">
        <v>70242</v>
      </c>
      <c r="D22" s="183">
        <v>338622</v>
      </c>
      <c r="E22" s="24">
        <f t="shared" si="6"/>
        <v>-268380</v>
      </c>
      <c r="F22" s="144">
        <v>4191421</v>
      </c>
      <c r="G22" s="183">
        <v>18491753</v>
      </c>
      <c r="H22" s="84">
        <f t="shared" si="7"/>
        <v>-14300332</v>
      </c>
      <c r="I22" s="4"/>
      <c r="J22" s="4"/>
    </row>
    <row r="23" spans="1:10" ht="16.5">
      <c r="A23" s="46" t="s">
        <v>34</v>
      </c>
      <c r="B23" s="22" t="s">
        <v>35</v>
      </c>
      <c r="C23" s="144">
        <v>17754</v>
      </c>
      <c r="D23" s="183">
        <v>53012</v>
      </c>
      <c r="E23" s="24">
        <f t="shared" si="6"/>
        <v>-35258</v>
      </c>
      <c r="F23" s="144">
        <v>239757</v>
      </c>
      <c r="G23" s="183">
        <v>5967265</v>
      </c>
      <c r="H23" s="84">
        <f>F23-G23</f>
        <v>-5727508</v>
      </c>
      <c r="I23" s="4"/>
      <c r="J23" s="4"/>
    </row>
    <row r="24" spans="1:10" ht="16.5">
      <c r="A24" s="46" t="s">
        <v>36</v>
      </c>
      <c r="B24" s="22" t="s">
        <v>37</v>
      </c>
      <c r="C24" s="144">
        <v>6886</v>
      </c>
      <c r="D24" s="183">
        <v>7956</v>
      </c>
      <c r="E24" s="24">
        <f t="shared" si="6"/>
        <v>-1070</v>
      </c>
      <c r="F24" s="144">
        <v>265650</v>
      </c>
      <c r="G24" s="183">
        <v>484086</v>
      </c>
      <c r="H24" s="84">
        <f>F24-G24</f>
        <v>-218436</v>
      </c>
      <c r="I24" s="4"/>
      <c r="J24" s="4"/>
    </row>
    <row r="25" spans="1:10" ht="16.5">
      <c r="A25" s="46" t="s">
        <v>38</v>
      </c>
      <c r="B25" s="22" t="s">
        <v>39</v>
      </c>
      <c r="C25" s="144">
        <v>7920</v>
      </c>
      <c r="D25" s="183">
        <v>2802</v>
      </c>
      <c r="E25" s="24">
        <f t="shared" si="6"/>
        <v>5118</v>
      </c>
      <c r="F25" s="144">
        <v>1550762</v>
      </c>
      <c r="G25" s="183">
        <v>79796</v>
      </c>
      <c r="H25" s="84">
        <f t="shared" si="7"/>
        <v>1470966</v>
      </c>
      <c r="I25" s="4"/>
      <c r="J25" s="4"/>
    </row>
    <row r="26" spans="1:10" ht="16.5">
      <c r="A26" s="46" t="s">
        <v>40</v>
      </c>
      <c r="B26" s="22" t="s">
        <v>41</v>
      </c>
      <c r="C26" s="144">
        <v>2213</v>
      </c>
      <c r="D26" s="183">
        <v>25812</v>
      </c>
      <c r="E26" s="24">
        <f t="shared" si="6"/>
        <v>-23599</v>
      </c>
      <c r="F26" s="144">
        <v>297792</v>
      </c>
      <c r="G26" s="183">
        <v>1133348</v>
      </c>
      <c r="H26" s="84">
        <f t="shared" si="7"/>
        <v>-835556</v>
      </c>
      <c r="I26" s="4"/>
      <c r="J26" s="4"/>
    </row>
    <row r="27" spans="1:10" ht="16.5">
      <c r="A27" s="46">
        <v>87149320103</v>
      </c>
      <c r="B27" s="22" t="s">
        <v>99</v>
      </c>
      <c r="C27" s="144">
        <v>0</v>
      </c>
      <c r="D27" s="183">
        <v>88</v>
      </c>
      <c r="E27" s="24">
        <f t="shared" si="6"/>
        <v>-88</v>
      </c>
      <c r="F27" s="144">
        <v>0</v>
      </c>
      <c r="G27" s="183">
        <v>3420</v>
      </c>
      <c r="H27" s="84">
        <f t="shared" si="7"/>
        <v>-3420</v>
      </c>
      <c r="I27" s="4"/>
      <c r="J27" s="4"/>
    </row>
    <row r="28" spans="1:10" ht="16.5">
      <c r="A28" s="46" t="s">
        <v>42</v>
      </c>
      <c r="B28" s="22" t="s">
        <v>43</v>
      </c>
      <c r="C28" s="144">
        <v>0</v>
      </c>
      <c r="D28" s="183">
        <v>740</v>
      </c>
      <c r="E28" s="24">
        <f t="shared" si="6"/>
        <v>-740</v>
      </c>
      <c r="F28" s="144">
        <v>0</v>
      </c>
      <c r="G28" s="183">
        <v>1850</v>
      </c>
      <c r="H28" s="84">
        <f t="shared" si="7"/>
        <v>-1850</v>
      </c>
      <c r="I28" s="4"/>
      <c r="J28" s="4"/>
    </row>
    <row r="29" spans="1:10" ht="16.5">
      <c r="A29" s="46" t="s">
        <v>44</v>
      </c>
      <c r="B29" s="22" t="s">
        <v>45</v>
      </c>
      <c r="C29" s="144">
        <v>49479</v>
      </c>
      <c r="D29" s="183">
        <v>111630</v>
      </c>
      <c r="E29" s="141">
        <f t="shared" si="6"/>
        <v>-62151</v>
      </c>
      <c r="F29" s="144">
        <v>1799972</v>
      </c>
      <c r="G29" s="183">
        <v>1363543</v>
      </c>
      <c r="H29" s="84">
        <f t="shared" si="7"/>
        <v>436429</v>
      </c>
      <c r="I29" s="4"/>
      <c r="J29" s="4"/>
    </row>
    <row r="30" spans="1:10" ht="16.5">
      <c r="A30" s="46" t="s">
        <v>46</v>
      </c>
      <c r="B30" s="22" t="s">
        <v>47</v>
      </c>
      <c r="C30" s="144">
        <v>5438</v>
      </c>
      <c r="D30" s="183">
        <v>43546</v>
      </c>
      <c r="E30" s="24">
        <f t="shared" si="6"/>
        <v>-38108</v>
      </c>
      <c r="F30" s="144">
        <v>219271</v>
      </c>
      <c r="G30" s="183">
        <v>489740</v>
      </c>
      <c r="H30" s="84">
        <f t="shared" si="7"/>
        <v>-270469</v>
      </c>
      <c r="I30" s="4"/>
      <c r="J30" s="4"/>
    </row>
    <row r="31" spans="1:10" ht="16.5">
      <c r="A31" s="46" t="s">
        <v>48</v>
      </c>
      <c r="B31" s="22" t="s">
        <v>49</v>
      </c>
      <c r="C31" s="144">
        <v>12583</v>
      </c>
      <c r="D31" s="183">
        <v>46125</v>
      </c>
      <c r="E31" s="24">
        <f t="shared" si="6"/>
        <v>-33542</v>
      </c>
      <c r="F31" s="144">
        <v>158778</v>
      </c>
      <c r="G31" s="183">
        <v>383350</v>
      </c>
      <c r="H31" s="84">
        <f t="shared" si="7"/>
        <v>-224572</v>
      </c>
      <c r="I31" s="4"/>
      <c r="J31" s="4"/>
    </row>
    <row r="32" spans="1:10" ht="16.5">
      <c r="A32" s="46" t="s">
        <v>50</v>
      </c>
      <c r="B32" s="22" t="s">
        <v>51</v>
      </c>
      <c r="C32" s="144">
        <v>7214</v>
      </c>
      <c r="D32" s="183">
        <v>83512</v>
      </c>
      <c r="E32" s="24">
        <f t="shared" si="6"/>
        <v>-76298</v>
      </c>
      <c r="F32" s="144">
        <v>707308</v>
      </c>
      <c r="G32" s="183">
        <v>759117</v>
      </c>
      <c r="H32" s="84">
        <f t="shared" si="7"/>
        <v>-51809</v>
      </c>
      <c r="I32" s="4"/>
      <c r="J32" s="4"/>
    </row>
    <row r="33" spans="1:10" ht="16.5">
      <c r="A33" s="46" t="s">
        <v>52</v>
      </c>
      <c r="B33" s="22" t="s">
        <v>53</v>
      </c>
      <c r="C33" s="144">
        <v>5661</v>
      </c>
      <c r="D33" s="183">
        <v>38261</v>
      </c>
      <c r="E33" s="24">
        <f t="shared" si="6"/>
        <v>-32600</v>
      </c>
      <c r="F33" s="144">
        <v>115728</v>
      </c>
      <c r="G33" s="183">
        <v>157248</v>
      </c>
      <c r="H33" s="84">
        <f t="shared" si="7"/>
        <v>-41520</v>
      </c>
      <c r="I33" s="4"/>
      <c r="J33" s="4"/>
    </row>
    <row r="34" spans="1:10" ht="16.5">
      <c r="A34" s="46" t="s">
        <v>54</v>
      </c>
      <c r="B34" s="22" t="s">
        <v>55</v>
      </c>
      <c r="C34" s="144">
        <v>8764</v>
      </c>
      <c r="D34" s="183">
        <v>21399</v>
      </c>
      <c r="E34" s="24">
        <f t="shared" si="6"/>
        <v>-12635</v>
      </c>
      <c r="F34" s="144">
        <v>843518</v>
      </c>
      <c r="G34" s="183">
        <v>438049</v>
      </c>
      <c r="H34" s="84">
        <f t="shared" si="7"/>
        <v>405469</v>
      </c>
      <c r="I34" s="4"/>
      <c r="J34" s="4"/>
    </row>
    <row r="35" spans="1:10" ht="16.5">
      <c r="A35" s="46">
        <v>87149320906</v>
      </c>
      <c r="B35" s="22" t="s">
        <v>98</v>
      </c>
      <c r="C35" s="144">
        <v>11732</v>
      </c>
      <c r="D35" s="183">
        <v>21474</v>
      </c>
      <c r="E35" s="24">
        <f t="shared" si="6"/>
        <v>-9742</v>
      </c>
      <c r="F35" s="144">
        <v>399129</v>
      </c>
      <c r="G35" s="183">
        <v>197637</v>
      </c>
      <c r="H35" s="84">
        <f t="shared" si="7"/>
        <v>201492</v>
      </c>
      <c r="I35" s="4"/>
      <c r="J35" s="4"/>
    </row>
    <row r="36" spans="1:10" ht="16.5">
      <c r="A36" s="46" t="s">
        <v>56</v>
      </c>
      <c r="B36" s="22" t="s">
        <v>57</v>
      </c>
      <c r="C36" s="144">
        <v>360</v>
      </c>
      <c r="D36" s="183">
        <v>4051</v>
      </c>
      <c r="E36" s="24">
        <f t="shared" si="6"/>
        <v>-3691</v>
      </c>
      <c r="F36" s="144">
        <v>44140</v>
      </c>
      <c r="G36" s="183">
        <v>18371</v>
      </c>
      <c r="H36" s="84">
        <f t="shared" si="7"/>
        <v>25769</v>
      </c>
      <c r="I36" s="4"/>
      <c r="J36" s="4"/>
    </row>
    <row r="37" spans="1:10" ht="16.5">
      <c r="A37" s="46" t="s">
        <v>58</v>
      </c>
      <c r="B37" s="22" t="s">
        <v>59</v>
      </c>
      <c r="C37" s="144">
        <v>3087</v>
      </c>
      <c r="D37" s="183">
        <v>19012</v>
      </c>
      <c r="E37" s="24">
        <f>C37-D37</f>
        <v>-15925</v>
      </c>
      <c r="F37" s="144">
        <v>93471</v>
      </c>
      <c r="G37" s="183">
        <v>435111</v>
      </c>
      <c r="H37" s="84">
        <f t="shared" si="7"/>
        <v>-341640</v>
      </c>
      <c r="I37" s="4"/>
      <c r="J37" s="4"/>
    </row>
    <row r="38" spans="1:10" ht="16.5">
      <c r="A38" s="46" t="s">
        <v>60</v>
      </c>
      <c r="B38" s="22" t="s">
        <v>61</v>
      </c>
      <c r="C38" s="144">
        <v>2068</v>
      </c>
      <c r="D38" s="183">
        <v>27247</v>
      </c>
      <c r="E38" s="24">
        <f t="shared" si="6"/>
        <v>-25179</v>
      </c>
      <c r="F38" s="144">
        <v>107396</v>
      </c>
      <c r="G38" s="183">
        <v>1081390</v>
      </c>
      <c r="H38" s="84">
        <f t="shared" si="7"/>
        <v>-973994</v>
      </c>
      <c r="I38" s="4"/>
      <c r="J38" s="4"/>
    </row>
    <row r="39" spans="1:10" ht="16.5">
      <c r="A39" s="46" t="s">
        <v>62</v>
      </c>
      <c r="B39" s="22" t="s">
        <v>63</v>
      </c>
      <c r="C39" s="144">
        <v>3497</v>
      </c>
      <c r="D39" s="183">
        <v>26069</v>
      </c>
      <c r="E39" s="24">
        <f t="shared" si="6"/>
        <v>-22572</v>
      </c>
      <c r="F39" s="144">
        <v>186884</v>
      </c>
      <c r="G39" s="183">
        <v>1484424</v>
      </c>
      <c r="H39" s="84">
        <f t="shared" si="7"/>
        <v>-1297540</v>
      </c>
      <c r="I39" s="4"/>
      <c r="J39" s="4"/>
    </row>
    <row r="40" spans="1:10" ht="16.5">
      <c r="A40" s="46" t="s">
        <v>64</v>
      </c>
      <c r="B40" s="22" t="s">
        <v>65</v>
      </c>
      <c r="C40" s="144">
        <v>43794</v>
      </c>
      <c r="D40" s="183">
        <v>70342</v>
      </c>
      <c r="E40" s="24">
        <f t="shared" si="6"/>
        <v>-26548</v>
      </c>
      <c r="F40" s="144">
        <v>977217</v>
      </c>
      <c r="G40" s="183">
        <v>351467</v>
      </c>
      <c r="H40" s="84">
        <f t="shared" si="7"/>
        <v>625750</v>
      </c>
      <c r="I40" s="4"/>
      <c r="J40" s="4"/>
    </row>
    <row r="41" spans="1:10" ht="16.5">
      <c r="A41" s="46" t="s">
        <v>66</v>
      </c>
      <c r="B41" s="22" t="s">
        <v>67</v>
      </c>
      <c r="C41" s="144">
        <v>787</v>
      </c>
      <c r="D41" s="183">
        <v>19298</v>
      </c>
      <c r="E41" s="24">
        <f t="shared" si="6"/>
        <v>-18511</v>
      </c>
      <c r="F41" s="144">
        <v>7832</v>
      </c>
      <c r="G41" s="183">
        <v>84978</v>
      </c>
      <c r="H41" s="84">
        <f t="shared" si="7"/>
        <v>-77146</v>
      </c>
      <c r="I41" s="4"/>
      <c r="J41" s="4"/>
    </row>
    <row r="42" spans="1:10" ht="18.75" customHeight="1" thickBot="1">
      <c r="A42" s="48" t="s">
        <v>24</v>
      </c>
      <c r="B42" s="49"/>
      <c r="C42" s="104">
        <f>SUM(C20:C41)</f>
        <v>259760</v>
      </c>
      <c r="D42" s="104">
        <f>SUM(D20:D41)</f>
        <v>968892</v>
      </c>
      <c r="E42" s="51">
        <f t="shared" si="6"/>
        <v>-709132</v>
      </c>
      <c r="F42" s="104">
        <f>SUM(F20:F41)</f>
        <v>12241836</v>
      </c>
      <c r="G42" s="104">
        <f>SUM(G20:G41)</f>
        <v>33783330</v>
      </c>
      <c r="H42" s="106">
        <f t="shared" si="7"/>
        <v>-21541494</v>
      </c>
    </row>
    <row r="43" spans="1:10" ht="6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9D1B-CBF5-45AE-84B2-E3747DD46AB7}">
  <sheetPr>
    <tabColor rgb="FF7030A0"/>
    <pageSetUpPr fitToPage="1"/>
  </sheetPr>
  <dimension ref="A1:K46"/>
  <sheetViews>
    <sheetView topLeftCell="B1" zoomScaleNormal="100" workbookViewId="0">
      <selection activeCell="B2" sqref="B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10" width="15" style="3" bestFit="1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255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181" t="s">
        <v>253</v>
      </c>
      <c r="D3" s="186" t="s">
        <v>254</v>
      </c>
      <c r="E3" s="9" t="s">
        <v>69</v>
      </c>
      <c r="F3" s="181" t="s">
        <v>256</v>
      </c>
      <c r="G3" s="74" t="s">
        <v>257</v>
      </c>
      <c r="H3" s="9" t="s">
        <v>69</v>
      </c>
      <c r="I3" s="132" t="s">
        <v>129</v>
      </c>
      <c r="J3" s="188" t="s">
        <v>180</v>
      </c>
      <c r="K3" s="139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133" t="s">
        <v>7</v>
      </c>
      <c r="J4" s="189" t="s">
        <v>7</v>
      </c>
      <c r="K4" s="140" t="s">
        <v>75</v>
      </c>
    </row>
    <row r="5" spans="1:11" ht="16.5">
      <c r="A5" s="21" t="s">
        <v>8</v>
      </c>
      <c r="B5" s="22" t="s">
        <v>9</v>
      </c>
      <c r="C5" s="144">
        <v>4484</v>
      </c>
      <c r="D5" s="194">
        <v>20379</v>
      </c>
      <c r="E5" s="114">
        <f>IF(D5,(C5-D5)/D5,0)</f>
        <v>-0.77996957652485399</v>
      </c>
      <c r="F5" s="144">
        <v>4833260</v>
      </c>
      <c r="G5" s="150">
        <v>7316621</v>
      </c>
      <c r="H5" s="114">
        <f>IF(G5,(F5-G5)/G5,0)</f>
        <v>-0.33941364463185941</v>
      </c>
      <c r="I5" s="168">
        <f>IF(C5,F5/C5,0)</f>
        <v>1077.8902765388045</v>
      </c>
      <c r="J5" s="190">
        <f>IF(D5,G5/D5,0)</f>
        <v>359.02747926787379</v>
      </c>
      <c r="K5" s="116">
        <f>IF(J5,(I5-J5)/J5,0)</f>
        <v>2.0022500749436518</v>
      </c>
    </row>
    <row r="6" spans="1:11" ht="16.5">
      <c r="A6" s="26" t="s">
        <v>10</v>
      </c>
      <c r="B6" s="27" t="s">
        <v>11</v>
      </c>
      <c r="C6" s="144">
        <v>1777</v>
      </c>
      <c r="D6" s="194">
        <v>3196</v>
      </c>
      <c r="E6" s="114">
        <f t="shared" ref="E6:E13" si="0">IF(D6,(C6-D6)/D6,0)</f>
        <v>-0.44399249061326657</v>
      </c>
      <c r="F6" s="144">
        <v>1467453</v>
      </c>
      <c r="G6" s="150">
        <v>2056250</v>
      </c>
      <c r="H6" s="114">
        <f t="shared" ref="H6:H13" si="1">IF(G6,(F6-G6)/G6,0)</f>
        <v>-0.28634504559270518</v>
      </c>
      <c r="I6" s="168">
        <f t="shared" ref="I6:J11" si="2">IF(C6,F6/C6,0)</f>
        <v>825.80360157568941</v>
      </c>
      <c r="J6" s="190">
        <f t="shared" si="2"/>
        <v>643.38235294117646</v>
      </c>
      <c r="K6" s="116">
        <f t="shared" ref="K6:K11" si="3">IF(J6,(I6-J6)/J6,0)</f>
        <v>0.28353474073478585</v>
      </c>
    </row>
    <row r="7" spans="1:11" ht="16.5">
      <c r="A7" s="21" t="s">
        <v>12</v>
      </c>
      <c r="B7" s="28" t="s">
        <v>13</v>
      </c>
      <c r="C7" s="144">
        <v>2382</v>
      </c>
      <c r="D7" s="194">
        <v>31</v>
      </c>
      <c r="E7" s="115">
        <f t="shared" si="0"/>
        <v>75.838709677419359</v>
      </c>
      <c r="F7" s="144">
        <v>294152</v>
      </c>
      <c r="G7" s="150">
        <v>3126</v>
      </c>
      <c r="H7" s="114">
        <f t="shared" si="1"/>
        <v>93.09852847088932</v>
      </c>
      <c r="I7" s="168">
        <f t="shared" si="2"/>
        <v>123.48950461796809</v>
      </c>
      <c r="J7" s="190">
        <f t="shared" si="2"/>
        <v>100.83870967741936</v>
      </c>
      <c r="K7" s="116">
        <f t="shared" si="3"/>
        <v>0.2246240061282824</v>
      </c>
    </row>
    <row r="8" spans="1:11" ht="16.5">
      <c r="A8" s="21" t="s">
        <v>14</v>
      </c>
      <c r="B8" s="28" t="s">
        <v>15</v>
      </c>
      <c r="C8" s="144">
        <v>282</v>
      </c>
      <c r="D8" s="194">
        <v>736</v>
      </c>
      <c r="E8" s="114">
        <f t="shared" si="0"/>
        <v>-0.61684782608695654</v>
      </c>
      <c r="F8" s="144">
        <v>222982</v>
      </c>
      <c r="G8" s="150">
        <v>439087</v>
      </c>
      <c r="H8" s="114">
        <f t="shared" si="1"/>
        <v>-0.49216897790187364</v>
      </c>
      <c r="I8" s="168">
        <f t="shared" si="2"/>
        <v>790.71631205673759</v>
      </c>
      <c r="J8" s="190">
        <f t="shared" si="2"/>
        <v>596.585597826087</v>
      </c>
      <c r="K8" s="116">
        <f t="shared" si="3"/>
        <v>0.32540295129156371</v>
      </c>
    </row>
    <row r="9" spans="1:11" ht="16.5">
      <c r="A9" s="21" t="s">
        <v>16</v>
      </c>
      <c r="B9" s="28" t="s">
        <v>17</v>
      </c>
      <c r="C9" s="144">
        <v>8476</v>
      </c>
      <c r="D9" s="194">
        <v>23600</v>
      </c>
      <c r="E9" s="115">
        <f t="shared" si="0"/>
        <v>-0.6408474576271187</v>
      </c>
      <c r="F9" s="144">
        <v>8437780</v>
      </c>
      <c r="G9" s="150">
        <v>13439849</v>
      </c>
      <c r="H9" s="114">
        <f t="shared" si="1"/>
        <v>-0.3721819344845318</v>
      </c>
      <c r="I9" s="168">
        <f t="shared" si="2"/>
        <v>995.49079754601223</v>
      </c>
      <c r="J9" s="190">
        <f t="shared" si="2"/>
        <v>569.48512711864407</v>
      </c>
      <c r="K9" s="116">
        <f t="shared" si="3"/>
        <v>0.74805407576274763</v>
      </c>
    </row>
    <row r="10" spans="1:11" ht="16.5">
      <c r="A10" s="21" t="s">
        <v>18</v>
      </c>
      <c r="B10" s="28" t="s">
        <v>19</v>
      </c>
      <c r="C10" s="144">
        <v>86507</v>
      </c>
      <c r="D10" s="194">
        <v>66470</v>
      </c>
      <c r="E10" s="115">
        <f t="shared" si="0"/>
        <v>0.30144426056867762</v>
      </c>
      <c r="F10" s="144">
        <v>126341868</v>
      </c>
      <c r="G10" s="150">
        <v>96701149</v>
      </c>
      <c r="H10" s="114">
        <f t="shared" si="1"/>
        <v>0.3065187881066439</v>
      </c>
      <c r="I10" s="168">
        <f t="shared" si="2"/>
        <v>1460.4814408082582</v>
      </c>
      <c r="J10" s="190">
        <f t="shared" si="2"/>
        <v>1454.8089213178878</v>
      </c>
      <c r="K10" s="116">
        <f t="shared" si="3"/>
        <v>3.8991508831494942E-3</v>
      </c>
    </row>
    <row r="11" spans="1:11" ht="17.25" thickBot="1">
      <c r="A11" s="30" t="s">
        <v>20</v>
      </c>
      <c r="B11" s="70" t="s">
        <v>21</v>
      </c>
      <c r="C11" s="99">
        <f>SUM(C5:C10)</f>
        <v>103908</v>
      </c>
      <c r="D11" s="112">
        <f>SUM(D5:D10)</f>
        <v>114412</v>
      </c>
      <c r="E11" s="111">
        <f t="shared" si="0"/>
        <v>-9.180855155053666E-2</v>
      </c>
      <c r="F11" s="99">
        <f>SUM(F5:F10)</f>
        <v>141597495</v>
      </c>
      <c r="G11" s="112">
        <f>SUM(G5:G10)</f>
        <v>119956082</v>
      </c>
      <c r="H11" s="111">
        <f t="shared" si="1"/>
        <v>0.18041113580218468</v>
      </c>
      <c r="I11" s="171">
        <f t="shared" si="2"/>
        <v>1362.7198579512647</v>
      </c>
      <c r="J11" s="191">
        <f t="shared" si="2"/>
        <v>1048.4571723245813</v>
      </c>
      <c r="K11" s="111">
        <f t="shared" si="3"/>
        <v>0.29973821909188481</v>
      </c>
    </row>
    <row r="12" spans="1:11" ht="11.25" customHeight="1" thickTop="1">
      <c r="A12" s="33"/>
      <c r="B12" s="34"/>
      <c r="C12" s="148"/>
      <c r="D12" s="161"/>
      <c r="E12" s="160"/>
      <c r="F12" s="148"/>
      <c r="G12" s="162"/>
      <c r="H12" s="160"/>
      <c r="I12" s="172"/>
      <c r="J12" s="192"/>
      <c r="K12" s="163"/>
    </row>
    <row r="13" spans="1:11" ht="16.5">
      <c r="A13" s="21" t="s">
        <v>22</v>
      </c>
      <c r="B13" s="22" t="s">
        <v>23</v>
      </c>
      <c r="C13" s="158">
        <v>27</v>
      </c>
      <c r="D13" s="195">
        <v>44</v>
      </c>
      <c r="E13" s="114">
        <f t="shared" si="0"/>
        <v>-0.38636363636363635</v>
      </c>
      <c r="F13" s="158">
        <v>22111</v>
      </c>
      <c r="G13" s="165">
        <v>25799</v>
      </c>
      <c r="H13" s="114">
        <f t="shared" si="1"/>
        <v>-0.14295127718128608</v>
      </c>
      <c r="I13" s="168">
        <f t="shared" ref="I13:J13" si="4">IF(C13,F13/C13,0)</f>
        <v>818.92592592592598</v>
      </c>
      <c r="J13" s="190">
        <f t="shared" si="4"/>
        <v>586.34090909090912</v>
      </c>
      <c r="K13" s="116">
        <f t="shared" ref="K13" si="5">IF(J13,(I13-J13)/J13,0)</f>
        <v>0.39667199274160786</v>
      </c>
    </row>
    <row r="14" spans="1:11" ht="17.25" thickBot="1">
      <c r="A14" s="30" t="s">
        <v>24</v>
      </c>
      <c r="B14" s="36" t="s">
        <v>76</v>
      </c>
      <c r="C14" s="99">
        <f>SUM(C11:C13)</f>
        <v>103935</v>
      </c>
      <c r="D14" s="112">
        <f>SUM(D11:D13)</f>
        <v>114456</v>
      </c>
      <c r="E14" s="117">
        <f>(C14-D14)/D14</f>
        <v>-9.1921786538058298E-2</v>
      </c>
      <c r="F14" s="99">
        <f>SUM(F11:F13)</f>
        <v>141619606</v>
      </c>
      <c r="G14" s="112">
        <f>SUM(G11:G13)</f>
        <v>119981881</v>
      </c>
      <c r="H14" s="118">
        <f>(F14-G14)/G14</f>
        <v>0.1803416050795203</v>
      </c>
      <c r="I14" s="101">
        <f>F14/C14</f>
        <v>1362.5785923894741</v>
      </c>
      <c r="J14" s="193">
        <f>G14/D14</f>
        <v>1048.2795222618299</v>
      </c>
      <c r="K14" s="111">
        <f>(I14-J14)/J14</f>
        <v>0.29982372397153567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258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259</v>
      </c>
      <c r="D18" s="186" t="s">
        <v>254</v>
      </c>
      <c r="E18" s="9" t="s">
        <v>69</v>
      </c>
      <c r="F18" s="180" t="s">
        <v>256</v>
      </c>
      <c r="G18" s="74" t="s">
        <v>257</v>
      </c>
      <c r="H18" s="9" t="s">
        <v>69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78</v>
      </c>
      <c r="I19" s="45"/>
      <c r="J19" s="44"/>
    </row>
    <row r="20" spans="1:10" ht="16.5">
      <c r="A20" s="46" t="s">
        <v>28</v>
      </c>
      <c r="B20" s="22" t="s">
        <v>29</v>
      </c>
      <c r="C20" s="196">
        <v>4041</v>
      </c>
      <c r="D20" s="197">
        <v>4101</v>
      </c>
      <c r="E20" s="116">
        <f t="shared" ref="E20:E41" si="6">IF(D20,(C20-D20)/D20,0)</f>
        <v>-1.4630577907827359E-2</v>
      </c>
      <c r="F20" s="144">
        <v>380874</v>
      </c>
      <c r="G20" s="150">
        <v>475126</v>
      </c>
      <c r="H20" s="116">
        <f t="shared" ref="H20:H24" si="7">IF(G20,(F20-G20)/G20,0)</f>
        <v>-0.19837264220438369</v>
      </c>
      <c r="I20" s="4"/>
      <c r="J20" s="4"/>
    </row>
    <row r="21" spans="1:10" ht="16.5">
      <c r="A21" s="46" t="s">
        <v>30</v>
      </c>
      <c r="B21" s="22" t="s">
        <v>31</v>
      </c>
      <c r="C21" s="196">
        <v>140</v>
      </c>
      <c r="D21" s="198">
        <v>936</v>
      </c>
      <c r="E21" s="114">
        <f t="shared" si="6"/>
        <v>-0.8504273504273504</v>
      </c>
      <c r="F21" s="144">
        <v>23070</v>
      </c>
      <c r="G21" s="150">
        <v>138831</v>
      </c>
      <c r="H21" s="116">
        <f t="shared" si="7"/>
        <v>-0.83382673898480886</v>
      </c>
      <c r="I21" s="4"/>
      <c r="J21" s="4"/>
    </row>
    <row r="22" spans="1:10" ht="16.5">
      <c r="A22" s="46" t="s">
        <v>32</v>
      </c>
      <c r="B22" s="22" t="s">
        <v>33</v>
      </c>
      <c r="C22" s="144">
        <v>855103</v>
      </c>
      <c r="D22" s="199">
        <v>851727</v>
      </c>
      <c r="E22" s="114">
        <f t="shared" si="6"/>
        <v>3.9637113770022558E-3</v>
      </c>
      <c r="F22" s="144">
        <v>48443267</v>
      </c>
      <c r="G22" s="150">
        <v>40783873</v>
      </c>
      <c r="H22" s="116">
        <f t="shared" si="7"/>
        <v>0.18780447850060733</v>
      </c>
      <c r="I22" s="4"/>
      <c r="J22" s="4"/>
    </row>
    <row r="23" spans="1:10" ht="16.5">
      <c r="A23" s="46" t="s">
        <v>34</v>
      </c>
      <c r="B23" s="22" t="s">
        <v>35</v>
      </c>
      <c r="C23" s="144">
        <v>143312</v>
      </c>
      <c r="D23" s="199">
        <v>91982</v>
      </c>
      <c r="E23" s="116">
        <f t="shared" si="6"/>
        <v>0.5580439651236111</v>
      </c>
      <c r="F23" s="144">
        <v>3573987</v>
      </c>
      <c r="G23" s="150">
        <v>1571266</v>
      </c>
      <c r="H23" s="116">
        <f t="shared" si="7"/>
        <v>1.2745906803812976</v>
      </c>
      <c r="I23" s="4"/>
      <c r="J23" s="4"/>
    </row>
    <row r="24" spans="1:10" ht="16.5">
      <c r="A24" s="46" t="s">
        <v>36</v>
      </c>
      <c r="B24" s="22" t="s">
        <v>37</v>
      </c>
      <c r="C24" s="144">
        <v>232882</v>
      </c>
      <c r="D24" s="199">
        <v>98600</v>
      </c>
      <c r="E24" s="116">
        <f t="shared" si="6"/>
        <v>1.3618864097363084</v>
      </c>
      <c r="F24" s="144">
        <v>7088963</v>
      </c>
      <c r="G24" s="150">
        <v>2590219</v>
      </c>
      <c r="H24" s="116">
        <f t="shared" si="7"/>
        <v>1.7368199368470387</v>
      </c>
      <c r="I24" s="4"/>
      <c r="J24" s="4"/>
    </row>
    <row r="25" spans="1:10" ht="16.5">
      <c r="A25" s="46" t="s">
        <v>38</v>
      </c>
      <c r="B25" s="22" t="s">
        <v>39</v>
      </c>
      <c r="C25" s="144">
        <v>81172</v>
      </c>
      <c r="D25" s="199">
        <v>42361</v>
      </c>
      <c r="E25" s="114">
        <f t="shared" si="6"/>
        <v>0.91619650149902032</v>
      </c>
      <c r="F25" s="144">
        <v>12458414</v>
      </c>
      <c r="G25" s="150">
        <v>4742674</v>
      </c>
      <c r="H25" s="116">
        <f>IF(G25,(F25-G25)/G25,0)</f>
        <v>1.6268754715167013</v>
      </c>
      <c r="I25" s="4"/>
      <c r="J25" s="4"/>
    </row>
    <row r="26" spans="1:10" ht="16.5">
      <c r="A26" s="46" t="s">
        <v>40</v>
      </c>
      <c r="B26" s="22" t="s">
        <v>41</v>
      </c>
      <c r="C26" s="144">
        <v>42788</v>
      </c>
      <c r="D26" s="199">
        <v>33907</v>
      </c>
      <c r="E26" s="114">
        <f t="shared" si="6"/>
        <v>0.26192231692570855</v>
      </c>
      <c r="F26" s="144">
        <v>8528288</v>
      </c>
      <c r="G26" s="150">
        <v>3592038</v>
      </c>
      <c r="H26" s="116">
        <f t="shared" ref="H26:H41" si="8">IF(G26,(F26-G26)/G26,0)</f>
        <v>1.3742198718387724</v>
      </c>
      <c r="I26" s="4"/>
      <c r="J26" s="4"/>
    </row>
    <row r="27" spans="1:10" ht="16.5">
      <c r="A27" s="46">
        <v>87149320103</v>
      </c>
      <c r="B27" s="22" t="s">
        <v>99</v>
      </c>
      <c r="C27" s="144">
        <v>917</v>
      </c>
      <c r="D27" s="199">
        <v>4619</v>
      </c>
      <c r="E27" s="114">
        <f>IF(D27,(C27-D27)/D27,0)</f>
        <v>-0.80147218012556831</v>
      </c>
      <c r="F27" s="144">
        <v>30165</v>
      </c>
      <c r="G27" s="150">
        <v>246046</v>
      </c>
      <c r="H27" s="116">
        <f t="shared" si="8"/>
        <v>-0.87740097380164683</v>
      </c>
      <c r="I27" s="4"/>
      <c r="J27" s="4"/>
    </row>
    <row r="28" spans="1:10" ht="16.5">
      <c r="A28" s="46" t="s">
        <v>42</v>
      </c>
      <c r="B28" s="22" t="s">
        <v>43</v>
      </c>
      <c r="C28" s="144">
        <v>308</v>
      </c>
      <c r="D28" s="199">
        <v>1127</v>
      </c>
      <c r="E28" s="114">
        <f t="shared" si="6"/>
        <v>-0.72670807453416153</v>
      </c>
      <c r="F28" s="144">
        <v>16888</v>
      </c>
      <c r="G28" s="150">
        <v>25392</v>
      </c>
      <c r="H28" s="116">
        <f t="shared" si="8"/>
        <v>-0.33490863264020165</v>
      </c>
      <c r="I28" s="4"/>
      <c r="J28" s="4"/>
    </row>
    <row r="29" spans="1:10" ht="16.5">
      <c r="A29" s="46" t="s">
        <v>44</v>
      </c>
      <c r="B29" s="22" t="s">
        <v>45</v>
      </c>
      <c r="C29" s="144">
        <v>803396</v>
      </c>
      <c r="D29" s="199">
        <v>574809</v>
      </c>
      <c r="E29" s="116">
        <f t="shared" si="6"/>
        <v>0.3976747058588157</v>
      </c>
      <c r="F29" s="144">
        <v>30332833</v>
      </c>
      <c r="G29" s="150">
        <v>25615452</v>
      </c>
      <c r="H29" s="116">
        <f t="shared" si="8"/>
        <v>0.18416153656004197</v>
      </c>
      <c r="I29" s="4"/>
      <c r="J29" s="4"/>
    </row>
    <row r="30" spans="1:10" ht="16.5">
      <c r="A30" s="46" t="s">
        <v>46</v>
      </c>
      <c r="B30" s="22" t="s">
        <v>47</v>
      </c>
      <c r="C30" s="144">
        <v>48635</v>
      </c>
      <c r="D30" s="199">
        <v>28990</v>
      </c>
      <c r="E30" s="116">
        <f t="shared" si="6"/>
        <v>0.67764746464298031</v>
      </c>
      <c r="F30" s="144">
        <v>2028860</v>
      </c>
      <c r="G30" s="150">
        <v>1268314</v>
      </c>
      <c r="H30" s="116">
        <f t="shared" si="8"/>
        <v>0.5996511904780677</v>
      </c>
      <c r="I30" s="4"/>
      <c r="J30" s="4"/>
    </row>
    <row r="31" spans="1:10" ht="16.5">
      <c r="A31" s="46" t="s">
        <v>48</v>
      </c>
      <c r="B31" s="22" t="s">
        <v>49</v>
      </c>
      <c r="C31" s="144">
        <v>165943</v>
      </c>
      <c r="D31" s="199">
        <v>82919</v>
      </c>
      <c r="E31" s="116">
        <f t="shared" si="6"/>
        <v>1.0012662960238305</v>
      </c>
      <c r="F31" s="144">
        <v>2789157</v>
      </c>
      <c r="G31" s="150">
        <v>1783033</v>
      </c>
      <c r="H31" s="116">
        <f t="shared" si="8"/>
        <v>0.56427671276975799</v>
      </c>
      <c r="I31" s="4"/>
      <c r="J31" s="4"/>
    </row>
    <row r="32" spans="1:10" ht="16.5">
      <c r="A32" s="46" t="s">
        <v>50</v>
      </c>
      <c r="B32" s="22" t="s">
        <v>51</v>
      </c>
      <c r="C32" s="144">
        <v>156633</v>
      </c>
      <c r="D32" s="199">
        <v>203910</v>
      </c>
      <c r="E32" s="114">
        <f t="shared" si="6"/>
        <v>-0.23185228777401795</v>
      </c>
      <c r="F32" s="144">
        <v>9561871</v>
      </c>
      <c r="G32" s="150">
        <v>9654183</v>
      </c>
      <c r="H32" s="116">
        <f t="shared" si="8"/>
        <v>-9.5618655664596371E-3</v>
      </c>
      <c r="I32" s="4"/>
      <c r="J32" s="4"/>
    </row>
    <row r="33" spans="1:10" ht="16.5">
      <c r="A33" s="46" t="s">
        <v>52</v>
      </c>
      <c r="B33" s="22" t="s">
        <v>53</v>
      </c>
      <c r="C33" s="144">
        <v>35342</v>
      </c>
      <c r="D33" s="199">
        <v>69084</v>
      </c>
      <c r="E33" s="114">
        <f t="shared" si="6"/>
        <v>-0.48841989462104107</v>
      </c>
      <c r="F33" s="144">
        <v>1278413</v>
      </c>
      <c r="G33" s="150">
        <v>1869622</v>
      </c>
      <c r="H33" s="116">
        <f t="shared" si="8"/>
        <v>-0.31621846555079047</v>
      </c>
      <c r="I33" s="4"/>
      <c r="J33" s="4"/>
    </row>
    <row r="34" spans="1:10" ht="16.5">
      <c r="A34" s="46" t="s">
        <v>54</v>
      </c>
      <c r="B34" s="22" t="s">
        <v>55</v>
      </c>
      <c r="C34" s="144">
        <v>122716</v>
      </c>
      <c r="D34" s="199">
        <v>142066</v>
      </c>
      <c r="E34" s="114">
        <f t="shared" si="6"/>
        <v>-0.13620429941013332</v>
      </c>
      <c r="F34" s="144">
        <v>13753602</v>
      </c>
      <c r="G34" s="150">
        <v>14687577</v>
      </c>
      <c r="H34" s="116">
        <f t="shared" si="8"/>
        <v>-6.3589453862948259E-2</v>
      </c>
      <c r="I34" s="4"/>
      <c r="J34" s="4"/>
    </row>
    <row r="35" spans="1:10" ht="16.5">
      <c r="A35" s="46">
        <v>87149320906</v>
      </c>
      <c r="B35" s="22" t="s">
        <v>98</v>
      </c>
      <c r="C35" s="144">
        <v>236361</v>
      </c>
      <c r="D35" s="199">
        <v>253413</v>
      </c>
      <c r="E35" s="114">
        <f t="shared" si="6"/>
        <v>-6.7289365581087002E-2</v>
      </c>
      <c r="F35" s="144">
        <v>6866424</v>
      </c>
      <c r="G35" s="150">
        <v>8493931</v>
      </c>
      <c r="H35" s="116">
        <f t="shared" si="8"/>
        <v>-0.19160822003381003</v>
      </c>
      <c r="I35" s="4"/>
      <c r="J35" s="4"/>
    </row>
    <row r="36" spans="1:10" ht="16.5">
      <c r="A36" s="46" t="s">
        <v>56</v>
      </c>
      <c r="B36" s="22" t="s">
        <v>57</v>
      </c>
      <c r="C36" s="144">
        <v>10550</v>
      </c>
      <c r="D36" s="199">
        <v>15365</v>
      </c>
      <c r="E36" s="114">
        <f t="shared" si="6"/>
        <v>-0.31337455255450697</v>
      </c>
      <c r="F36" s="144">
        <v>283150</v>
      </c>
      <c r="G36" s="150">
        <v>415030</v>
      </c>
      <c r="H36" s="116">
        <f t="shared" si="8"/>
        <v>-0.31776016191600609</v>
      </c>
      <c r="I36" s="4"/>
      <c r="J36" s="4"/>
    </row>
    <row r="37" spans="1:10" ht="16.5">
      <c r="A37" s="46" t="s">
        <v>58</v>
      </c>
      <c r="B37" s="22" t="s">
        <v>59</v>
      </c>
      <c r="C37" s="144">
        <v>40438</v>
      </c>
      <c r="D37" s="199">
        <v>22443</v>
      </c>
      <c r="E37" s="116">
        <f t="shared" si="6"/>
        <v>0.80180902731363901</v>
      </c>
      <c r="F37" s="144">
        <v>1540990</v>
      </c>
      <c r="G37" s="150">
        <v>1057150</v>
      </c>
      <c r="H37" s="116">
        <f t="shared" si="8"/>
        <v>0.4576833940311214</v>
      </c>
      <c r="I37" s="4"/>
      <c r="J37" s="4"/>
    </row>
    <row r="38" spans="1:10" ht="16.5">
      <c r="A38" s="46" t="s">
        <v>60</v>
      </c>
      <c r="B38" s="22" t="s">
        <v>61</v>
      </c>
      <c r="C38" s="144">
        <v>40927</v>
      </c>
      <c r="D38" s="199">
        <v>52143</v>
      </c>
      <c r="E38" s="114">
        <f t="shared" si="6"/>
        <v>-0.21510078054580672</v>
      </c>
      <c r="F38" s="144">
        <v>1302774</v>
      </c>
      <c r="G38" s="150">
        <v>1707105</v>
      </c>
      <c r="H38" s="116">
        <f t="shared" si="8"/>
        <v>-0.23685186324215557</v>
      </c>
      <c r="I38" s="4"/>
      <c r="J38" s="4"/>
    </row>
    <row r="39" spans="1:10" ht="16.5">
      <c r="A39" s="46" t="s">
        <v>62</v>
      </c>
      <c r="B39" s="22" t="s">
        <v>63</v>
      </c>
      <c r="C39" s="144">
        <v>108068</v>
      </c>
      <c r="D39" s="199">
        <v>86947</v>
      </c>
      <c r="E39" s="116">
        <f t="shared" si="6"/>
        <v>0.24291809953189875</v>
      </c>
      <c r="F39" s="144">
        <v>4505123</v>
      </c>
      <c r="G39" s="150">
        <v>3386698</v>
      </c>
      <c r="H39" s="116">
        <f t="shared" si="8"/>
        <v>0.33024054698706529</v>
      </c>
      <c r="I39" s="4"/>
      <c r="J39" s="4"/>
    </row>
    <row r="40" spans="1:10" ht="16.5">
      <c r="A40" s="46" t="s">
        <v>64</v>
      </c>
      <c r="B40" s="22" t="s">
        <v>65</v>
      </c>
      <c r="C40" s="144">
        <v>576390</v>
      </c>
      <c r="D40" s="199">
        <v>451532</v>
      </c>
      <c r="E40" s="114">
        <f t="shared" si="6"/>
        <v>0.2765208224444779</v>
      </c>
      <c r="F40" s="144">
        <v>11492534</v>
      </c>
      <c r="G40" s="150">
        <v>8862544</v>
      </c>
      <c r="H40" s="116">
        <f t="shared" si="8"/>
        <v>0.29675339270529999</v>
      </c>
      <c r="I40" s="4"/>
      <c r="J40" s="4"/>
    </row>
    <row r="41" spans="1:10" ht="16.5">
      <c r="A41" s="46" t="s">
        <v>66</v>
      </c>
      <c r="B41" s="22" t="s">
        <v>67</v>
      </c>
      <c r="C41" s="144">
        <v>18275</v>
      </c>
      <c r="D41" s="199">
        <v>12726</v>
      </c>
      <c r="E41" s="114">
        <f t="shared" si="6"/>
        <v>0.43603646078893604</v>
      </c>
      <c r="F41" s="144">
        <v>157641</v>
      </c>
      <c r="G41" s="150">
        <v>158956</v>
      </c>
      <c r="H41" s="116">
        <f t="shared" si="8"/>
        <v>-8.272729560381489E-3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3724337</v>
      </c>
      <c r="D42" s="173">
        <f>SUM(D20:D41)</f>
        <v>3125707</v>
      </c>
      <c r="E42" s="111">
        <f t="shared" ref="E42" si="9">(C42-D42)/D42</f>
        <v>0.19151827090639015</v>
      </c>
      <c r="F42" s="120">
        <f>SUM(F20:F41)</f>
        <v>166437288</v>
      </c>
      <c r="G42" s="173">
        <f>SUM(G20:G41)</f>
        <v>133125060</v>
      </c>
      <c r="H42" s="118">
        <f t="shared" ref="H42" si="10">(F42-G42)/G42</f>
        <v>0.25023258581066554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H5:H14">
    <cfRule type="cellIs" dxfId="193" priority="1" operator="greaterThanOrEqual">
      <formula>0</formula>
    </cfRule>
    <cfRule type="cellIs" dxfId="192" priority="2" operator="lessThan">
      <formula>0</formula>
    </cfRule>
  </conditionalFormatting>
  <conditionalFormatting sqref="H20:H42">
    <cfRule type="cellIs" dxfId="191" priority="3" operator="greaterThanOrEqual">
      <formula>0</formula>
    </cfRule>
    <cfRule type="cellIs" dxfId="190" priority="4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266D-8AD9-431A-A292-4EDCF19B9C7D}">
  <sheetPr>
    <tabColor rgb="FF7030A0"/>
  </sheetPr>
  <dimension ref="A1:K46"/>
  <sheetViews>
    <sheetView zoomScaleNormal="100" workbookViewId="0">
      <selection activeCell="B2" sqref="B2"/>
    </sheetView>
  </sheetViews>
  <sheetFormatPr defaultRowHeight="15.75"/>
  <cols>
    <col min="1" max="1" width="14.5" style="2" customWidth="1"/>
    <col min="2" max="2" width="26.375" style="3" customWidth="1"/>
    <col min="3" max="3" width="20" style="4" customWidth="1"/>
    <col min="4" max="4" width="19.125" style="4" customWidth="1"/>
    <col min="5" max="5" width="12.125" style="4" customWidth="1"/>
    <col min="6" max="6" width="19.875" style="4" customWidth="1"/>
    <col min="7" max="7" width="20.87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260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181" t="s">
        <v>259</v>
      </c>
      <c r="D3" s="186" t="s">
        <v>254</v>
      </c>
      <c r="E3" s="9" t="s">
        <v>79</v>
      </c>
      <c r="F3" s="180" t="s">
        <v>256</v>
      </c>
      <c r="G3" s="74" t="s">
        <v>257</v>
      </c>
      <c r="H3" s="9" t="s">
        <v>79</v>
      </c>
      <c r="I3" s="56" t="s">
        <v>134</v>
      </c>
      <c r="J3" s="56" t="s">
        <v>85</v>
      </c>
      <c r="K3" s="64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144">
        <v>45690</v>
      </c>
      <c r="D5" s="194">
        <v>36759</v>
      </c>
      <c r="E5" s="115">
        <f>IF(D5,(C5-D5)/D5,0)</f>
        <v>0.2429609075328491</v>
      </c>
      <c r="F5" s="144">
        <v>2781464</v>
      </c>
      <c r="G5" s="150">
        <v>2299409</v>
      </c>
      <c r="H5" s="114">
        <f t="shared" ref="H5:H11" si="0">(F5-G5)/G5</f>
        <v>0.20964299957075927</v>
      </c>
      <c r="I5" s="168">
        <f t="shared" ref="I5:J11" si="1">F5/C5</f>
        <v>60.876865834974829</v>
      </c>
      <c r="J5" s="168">
        <f t="shared" si="1"/>
        <v>62.55363312386082</v>
      </c>
      <c r="K5" s="125">
        <f t="shared" ref="K5:K11" si="2">(I5-J5)/J5</f>
        <v>-2.6805274212704278E-2</v>
      </c>
    </row>
    <row r="6" spans="1:11" ht="16.5">
      <c r="A6" s="26" t="s">
        <v>10</v>
      </c>
      <c r="B6" s="27" t="s">
        <v>11</v>
      </c>
      <c r="C6" s="144">
        <v>19079</v>
      </c>
      <c r="D6" s="194">
        <v>21697</v>
      </c>
      <c r="E6" s="114">
        <f t="shared" ref="E6:E11" si="3">IF(D6,(C6-D6)/D6,0)</f>
        <v>-0.12066184265105775</v>
      </c>
      <c r="F6" s="144">
        <v>1771854</v>
      </c>
      <c r="G6" s="150">
        <v>2100401</v>
      </c>
      <c r="H6" s="114">
        <f t="shared" si="0"/>
        <v>-0.15642108340264549</v>
      </c>
      <c r="I6" s="168">
        <f t="shared" si="1"/>
        <v>92.869332774254417</v>
      </c>
      <c r="J6" s="168">
        <f t="shared" si="1"/>
        <v>96.806056136793103</v>
      </c>
      <c r="K6" s="125">
        <f t="shared" si="2"/>
        <v>-4.0666085569851601E-2</v>
      </c>
    </row>
    <row r="7" spans="1:11" ht="16.5">
      <c r="A7" s="21" t="s">
        <v>12</v>
      </c>
      <c r="B7" s="28" t="s">
        <v>13</v>
      </c>
      <c r="C7" s="144">
        <v>28398</v>
      </c>
      <c r="D7" s="194">
        <v>29024</v>
      </c>
      <c r="E7" s="115">
        <f t="shared" si="3"/>
        <v>-2.1568357221609703E-2</v>
      </c>
      <c r="F7" s="144">
        <v>1694747</v>
      </c>
      <c r="G7" s="150">
        <v>1628345</v>
      </c>
      <c r="H7" s="114">
        <f t="shared" si="0"/>
        <v>4.0778827582606883E-2</v>
      </c>
      <c r="I7" s="168">
        <f t="shared" si="1"/>
        <v>59.678392844566517</v>
      </c>
      <c r="J7" s="168">
        <f t="shared" si="1"/>
        <v>56.103397188533627</v>
      </c>
      <c r="K7" s="125">
        <f t="shared" si="2"/>
        <v>6.3721554044565851E-2</v>
      </c>
    </row>
    <row r="8" spans="1:11" ht="16.5">
      <c r="A8" s="21" t="s">
        <v>14</v>
      </c>
      <c r="B8" s="28" t="s">
        <v>15</v>
      </c>
      <c r="C8" s="144">
        <v>48974</v>
      </c>
      <c r="D8" s="194">
        <v>58540</v>
      </c>
      <c r="E8" s="116">
        <f t="shared" si="3"/>
        <v>-0.16340963443799111</v>
      </c>
      <c r="F8" s="144">
        <v>5181416</v>
      </c>
      <c r="G8" s="150">
        <v>5731862</v>
      </c>
      <c r="H8" s="114">
        <f t="shared" si="0"/>
        <v>-9.6032667918383247E-2</v>
      </c>
      <c r="I8" s="168">
        <f t="shared" si="1"/>
        <v>105.79932208927185</v>
      </c>
      <c r="J8" s="168">
        <f t="shared" si="1"/>
        <v>97.913597540143485</v>
      </c>
      <c r="K8" s="125">
        <f t="shared" si="2"/>
        <v>8.0537583616977299E-2</v>
      </c>
    </row>
    <row r="9" spans="1:11" ht="16.5">
      <c r="A9" s="21" t="s">
        <v>16</v>
      </c>
      <c r="B9" s="28" t="s">
        <v>17</v>
      </c>
      <c r="C9" s="144">
        <v>15527</v>
      </c>
      <c r="D9" s="194">
        <v>16523</v>
      </c>
      <c r="E9" s="116">
        <f t="shared" si="3"/>
        <v>-6.0279610240271141E-2</v>
      </c>
      <c r="F9" s="144">
        <v>1938364</v>
      </c>
      <c r="G9" s="187">
        <v>1699184</v>
      </c>
      <c r="H9" s="116">
        <f t="shared" si="0"/>
        <v>0.14076168325502122</v>
      </c>
      <c r="I9" s="168">
        <f t="shared" si="1"/>
        <v>124.83828170284022</v>
      </c>
      <c r="J9" s="168">
        <f t="shared" si="1"/>
        <v>102.83749924347879</v>
      </c>
      <c r="K9" s="125">
        <f t="shared" si="2"/>
        <v>0.21393735379807538</v>
      </c>
    </row>
    <row r="10" spans="1:11" ht="16.5">
      <c r="A10" s="21" t="s">
        <v>18</v>
      </c>
      <c r="B10" s="28" t="s">
        <v>19</v>
      </c>
      <c r="C10" s="144">
        <v>25854</v>
      </c>
      <c r="D10" s="182">
        <v>15013</v>
      </c>
      <c r="E10" s="116">
        <f t="shared" si="3"/>
        <v>0.7221075068274162</v>
      </c>
      <c r="F10" s="144">
        <v>9630683</v>
      </c>
      <c r="G10" s="187">
        <v>2912975</v>
      </c>
      <c r="H10" s="124">
        <f t="shared" si="0"/>
        <v>2.3061330770088997</v>
      </c>
      <c r="I10" s="169">
        <f t="shared" si="1"/>
        <v>372.50263015394137</v>
      </c>
      <c r="J10" s="169">
        <f t="shared" si="1"/>
        <v>194.03017384933057</v>
      </c>
      <c r="K10" s="126">
        <f t="shared" si="2"/>
        <v>0.91981805079038514</v>
      </c>
    </row>
    <row r="11" spans="1:11" ht="17.25" thickBot="1">
      <c r="A11" s="48" t="s">
        <v>20</v>
      </c>
      <c r="B11" s="70" t="s">
        <v>21</v>
      </c>
      <c r="C11" s="99">
        <f>SUM(C5:C10)</f>
        <v>183522</v>
      </c>
      <c r="D11" s="174">
        <f>SUM(D5:D10)</f>
        <v>177556</v>
      </c>
      <c r="E11" s="142">
        <f t="shared" si="3"/>
        <v>3.3600666831872759E-2</v>
      </c>
      <c r="F11" s="99">
        <f>SUM(F5:F10)</f>
        <v>22998528</v>
      </c>
      <c r="G11" s="174">
        <f>SUM(G5:G10)</f>
        <v>16372176</v>
      </c>
      <c r="H11" s="122">
        <f t="shared" si="0"/>
        <v>0.40473251692383466</v>
      </c>
      <c r="I11" s="101">
        <f t="shared" si="1"/>
        <v>125.31755320887959</v>
      </c>
      <c r="J11" s="101">
        <f t="shared" si="1"/>
        <v>92.208520128860755</v>
      </c>
      <c r="K11" s="123">
        <f t="shared" si="2"/>
        <v>0.35906696077270511</v>
      </c>
    </row>
    <row r="12" spans="1:11" ht="11.25" customHeight="1" thickTop="1">
      <c r="A12" s="33"/>
      <c r="B12" s="34"/>
      <c r="C12" s="148"/>
      <c r="D12" s="161"/>
      <c r="E12" s="166"/>
      <c r="F12" s="148"/>
      <c r="G12" s="162"/>
      <c r="H12" s="166"/>
      <c r="I12" s="170"/>
      <c r="J12" s="170"/>
      <c r="K12" s="167"/>
    </row>
    <row r="13" spans="1:11" ht="16.5">
      <c r="A13" s="21" t="s">
        <v>22</v>
      </c>
      <c r="B13" s="22" t="s">
        <v>23</v>
      </c>
      <c r="C13" s="144">
        <v>4275</v>
      </c>
      <c r="D13" s="195">
        <v>2615</v>
      </c>
      <c r="E13" s="128">
        <f>(C13-D13)/D13</f>
        <v>0.63479923518164438</v>
      </c>
      <c r="F13" s="158">
        <v>225416</v>
      </c>
      <c r="G13" s="165">
        <v>115532</v>
      </c>
      <c r="H13" s="129">
        <f>(F13-G13)/G13</f>
        <v>0.95111311151888656</v>
      </c>
      <c r="I13" s="169">
        <f>F13/C13</f>
        <v>52.728888888888889</v>
      </c>
      <c r="J13" s="169">
        <f>G13/D13</f>
        <v>44.180497131931169</v>
      </c>
      <c r="K13" s="125">
        <f>(I13-J13)/J13</f>
        <v>0.19348790330336563</v>
      </c>
    </row>
    <row r="14" spans="1:11" ht="17.25" thickBot="1">
      <c r="A14" s="48" t="s">
        <v>24</v>
      </c>
      <c r="B14" s="73" t="s">
        <v>76</v>
      </c>
      <c r="C14" s="99">
        <f>SUM(C11:C13)</f>
        <v>187797</v>
      </c>
      <c r="D14" s="112">
        <f>D11+D13</f>
        <v>180171</v>
      </c>
      <c r="E14" s="127">
        <f>(C14-D14)/D14</f>
        <v>4.2326456532960355E-2</v>
      </c>
      <c r="F14" s="99">
        <f>SUM(F11:F13)</f>
        <v>23223944</v>
      </c>
      <c r="G14" s="112">
        <f>G11+G13</f>
        <v>16487708</v>
      </c>
      <c r="H14" s="117">
        <f>(F14-G14)/G14</f>
        <v>0.40856109290630327</v>
      </c>
      <c r="I14" s="101">
        <f>F14/C14</f>
        <v>123.66514907053893</v>
      </c>
      <c r="J14" s="101">
        <f>G14/D14</f>
        <v>91.511441907965207</v>
      </c>
      <c r="K14" s="123">
        <f>(I14-J14)/J14</f>
        <v>0.35136269839252798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9.5" customHeight="1">
      <c r="A16" s="201" t="s">
        <v>261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259</v>
      </c>
      <c r="D18" s="186" t="s">
        <v>254</v>
      </c>
      <c r="E18" s="9" t="s">
        <v>79</v>
      </c>
      <c r="F18" s="180" t="s">
        <v>256</v>
      </c>
      <c r="G18" s="74" t="s">
        <v>257</v>
      </c>
      <c r="H18" s="9" t="s">
        <v>79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33776</v>
      </c>
      <c r="D20" s="76">
        <v>28303</v>
      </c>
      <c r="E20" s="116">
        <f t="shared" ref="E20:E41" si="4">IF(D20,(C20-D20)/D20,0)</f>
        <v>0.1933717273787231</v>
      </c>
      <c r="F20" s="23">
        <v>1490096</v>
      </c>
      <c r="G20" s="76">
        <v>1352658</v>
      </c>
      <c r="H20" s="116">
        <f t="shared" ref="H20:H24" si="5">IF(G20,(F20-G20)/G20,0)</f>
        <v>0.10160587524710607</v>
      </c>
      <c r="I20" s="4"/>
      <c r="J20" s="4"/>
    </row>
    <row r="21" spans="1:10">
      <c r="A21" s="46" t="s">
        <v>30</v>
      </c>
      <c r="B21" s="22" t="s">
        <v>31</v>
      </c>
      <c r="C21" s="23">
        <v>21557</v>
      </c>
      <c r="D21" s="76">
        <v>18310</v>
      </c>
      <c r="E21" s="114">
        <f t="shared" si="4"/>
        <v>0.17733478973238667</v>
      </c>
      <c r="F21" s="23">
        <v>1303793</v>
      </c>
      <c r="G21" s="76">
        <v>1143225</v>
      </c>
      <c r="H21" s="116">
        <f t="shared" si="5"/>
        <v>0.14045179207942443</v>
      </c>
      <c r="I21" s="4"/>
      <c r="J21" s="4"/>
    </row>
    <row r="22" spans="1:10">
      <c r="A22" s="46" t="s">
        <v>32</v>
      </c>
      <c r="B22" s="22" t="s">
        <v>33</v>
      </c>
      <c r="C22" s="23">
        <v>3295506</v>
      </c>
      <c r="D22" s="76">
        <v>4591195</v>
      </c>
      <c r="E22" s="114">
        <f t="shared" si="4"/>
        <v>-0.28221171176567322</v>
      </c>
      <c r="F22" s="23">
        <v>217707887</v>
      </c>
      <c r="G22" s="76">
        <v>282985605</v>
      </c>
      <c r="H22" s="116">
        <f t="shared" si="5"/>
        <v>-0.23067504794104279</v>
      </c>
      <c r="I22" s="4"/>
      <c r="J22" s="4"/>
    </row>
    <row r="23" spans="1:10">
      <c r="A23" s="46" t="s">
        <v>34</v>
      </c>
      <c r="B23" s="22" t="s">
        <v>35</v>
      </c>
      <c r="C23" s="23">
        <v>546654</v>
      </c>
      <c r="D23" s="76">
        <v>702485</v>
      </c>
      <c r="E23" s="116">
        <f t="shared" si="4"/>
        <v>-0.22182822409019409</v>
      </c>
      <c r="F23" s="23">
        <v>56831155</v>
      </c>
      <c r="G23" s="76">
        <v>51791652</v>
      </c>
      <c r="H23" s="116">
        <f t="shared" si="5"/>
        <v>9.7303383950757161E-2</v>
      </c>
      <c r="I23" s="4"/>
      <c r="J23" s="4"/>
    </row>
    <row r="24" spans="1:10">
      <c r="A24" s="46" t="s">
        <v>36</v>
      </c>
      <c r="B24" s="22" t="s">
        <v>37</v>
      </c>
      <c r="C24" s="23">
        <v>62318</v>
      </c>
      <c r="D24" s="76">
        <v>52779</v>
      </c>
      <c r="E24" s="116">
        <f t="shared" si="4"/>
        <v>0.18073476193182894</v>
      </c>
      <c r="F24" s="23">
        <v>4064592</v>
      </c>
      <c r="G24" s="76">
        <v>2177080</v>
      </c>
      <c r="H24" s="116">
        <f t="shared" si="5"/>
        <v>0.86699248534734596</v>
      </c>
      <c r="I24" s="4"/>
      <c r="J24" s="4"/>
    </row>
    <row r="25" spans="1:10">
      <c r="A25" s="46" t="s">
        <v>38</v>
      </c>
      <c r="B25" s="22" t="s">
        <v>39</v>
      </c>
      <c r="C25" s="23">
        <v>114085</v>
      </c>
      <c r="D25" s="76">
        <v>152815</v>
      </c>
      <c r="E25" s="114">
        <f t="shared" si="4"/>
        <v>-0.25344370644243042</v>
      </c>
      <c r="F25" s="23">
        <v>1852021</v>
      </c>
      <c r="G25" s="76">
        <v>2660451</v>
      </c>
      <c r="H25" s="116">
        <f>IF(G25,(F25-G25)/G25,0)</f>
        <v>-0.30386953189515614</v>
      </c>
      <c r="I25" s="4"/>
      <c r="J25" s="4"/>
    </row>
    <row r="26" spans="1:10">
      <c r="A26" s="46" t="s">
        <v>40</v>
      </c>
      <c r="B26" s="22" t="s">
        <v>41</v>
      </c>
      <c r="C26" s="23">
        <v>412526</v>
      </c>
      <c r="D26" s="76">
        <v>675769</v>
      </c>
      <c r="E26" s="114">
        <f t="shared" si="4"/>
        <v>-0.38954583592914149</v>
      </c>
      <c r="F26" s="23">
        <v>15311656</v>
      </c>
      <c r="G26" s="76">
        <v>22584695</v>
      </c>
      <c r="H26" s="116">
        <f t="shared" ref="H26:H41" si="6">IF(G26,(F26-G26)/G26,0)</f>
        <v>-0.32203397035027481</v>
      </c>
      <c r="I26" s="4"/>
      <c r="J26" s="4"/>
    </row>
    <row r="27" spans="1:10">
      <c r="A27" s="46">
        <v>87149320103</v>
      </c>
      <c r="B27" s="22" t="s">
        <v>99</v>
      </c>
      <c r="C27" s="23">
        <v>4523</v>
      </c>
      <c r="D27" s="76">
        <v>3125</v>
      </c>
      <c r="E27" s="114">
        <f>IF(D27,(C27-D27)/D27,0)</f>
        <v>0.44735999999999998</v>
      </c>
      <c r="F27" s="23">
        <v>134327</v>
      </c>
      <c r="G27" s="76">
        <v>39734</v>
      </c>
      <c r="H27" s="116">
        <f t="shared" si="6"/>
        <v>2.3806563648260934</v>
      </c>
      <c r="I27" s="4"/>
      <c r="J27" s="4"/>
    </row>
    <row r="28" spans="1:10">
      <c r="A28" s="46" t="s">
        <v>42</v>
      </c>
      <c r="B28" s="22" t="s">
        <v>43</v>
      </c>
      <c r="C28" s="23">
        <v>16566</v>
      </c>
      <c r="D28" s="76">
        <v>36660</v>
      </c>
      <c r="E28" s="114">
        <f t="shared" si="4"/>
        <v>-0.54811783960720128</v>
      </c>
      <c r="F28" s="23">
        <v>209188</v>
      </c>
      <c r="G28" s="76">
        <v>309276</v>
      </c>
      <c r="H28" s="116">
        <f t="shared" si="6"/>
        <v>-0.32362032618114567</v>
      </c>
      <c r="I28" s="4"/>
      <c r="J28" s="4"/>
    </row>
    <row r="29" spans="1:10">
      <c r="A29" s="46" t="s">
        <v>44</v>
      </c>
      <c r="B29" s="22" t="s">
        <v>45</v>
      </c>
      <c r="C29" s="23">
        <v>692322</v>
      </c>
      <c r="D29" s="76">
        <v>574670</v>
      </c>
      <c r="E29" s="116">
        <f t="shared" si="4"/>
        <v>0.20472967094158387</v>
      </c>
      <c r="F29" s="23">
        <v>10382337</v>
      </c>
      <c r="G29" s="76">
        <v>9963271</v>
      </c>
      <c r="H29" s="116">
        <f t="shared" si="6"/>
        <v>4.2061086163369441E-2</v>
      </c>
      <c r="I29" s="4"/>
      <c r="J29" s="4"/>
    </row>
    <row r="30" spans="1:10">
      <c r="A30" s="46" t="s">
        <v>46</v>
      </c>
      <c r="B30" s="22" t="s">
        <v>47</v>
      </c>
      <c r="C30" s="23">
        <v>426161</v>
      </c>
      <c r="D30" s="76">
        <v>490530</v>
      </c>
      <c r="E30" s="116">
        <f t="shared" si="4"/>
        <v>-0.13122337063992009</v>
      </c>
      <c r="F30" s="23">
        <v>4697927</v>
      </c>
      <c r="G30" s="76">
        <v>5329255</v>
      </c>
      <c r="H30" s="116">
        <f t="shared" si="6"/>
        <v>-0.11846458838993443</v>
      </c>
      <c r="I30" s="4"/>
      <c r="J30" s="4"/>
    </row>
    <row r="31" spans="1:10">
      <c r="A31" s="46" t="s">
        <v>48</v>
      </c>
      <c r="B31" s="22" t="s">
        <v>49</v>
      </c>
      <c r="C31" s="23">
        <v>222597</v>
      </c>
      <c r="D31" s="76">
        <v>204611</v>
      </c>
      <c r="E31" s="116">
        <f t="shared" si="4"/>
        <v>8.7903387403414288E-2</v>
      </c>
      <c r="F31" s="23">
        <v>2678043</v>
      </c>
      <c r="G31" s="76">
        <v>2613922</v>
      </c>
      <c r="H31" s="116">
        <f t="shared" si="6"/>
        <v>2.4530571302433662E-2</v>
      </c>
      <c r="I31" s="4"/>
      <c r="J31" s="4"/>
    </row>
    <row r="32" spans="1:10">
      <c r="A32" s="46" t="s">
        <v>50</v>
      </c>
      <c r="B32" s="22" t="s">
        <v>51</v>
      </c>
      <c r="C32" s="23">
        <v>627028</v>
      </c>
      <c r="D32" s="76">
        <v>688110</v>
      </c>
      <c r="E32" s="114">
        <f t="shared" si="4"/>
        <v>-8.8767784220546139E-2</v>
      </c>
      <c r="F32" s="23">
        <v>6079425</v>
      </c>
      <c r="G32" s="76">
        <v>7988319</v>
      </c>
      <c r="H32" s="116">
        <f>IF(G32,(F32-G32)/G32,0)</f>
        <v>-0.23896066243724118</v>
      </c>
      <c r="I32" s="4"/>
      <c r="J32" s="4"/>
    </row>
    <row r="33" spans="1:10">
      <c r="A33" s="46" t="s">
        <v>52</v>
      </c>
      <c r="B33" s="22" t="s">
        <v>53</v>
      </c>
      <c r="C33" s="23">
        <v>419587</v>
      </c>
      <c r="D33" s="76">
        <v>319462</v>
      </c>
      <c r="E33" s="114">
        <f t="shared" si="4"/>
        <v>0.31341755826984119</v>
      </c>
      <c r="F33" s="23">
        <v>1772931</v>
      </c>
      <c r="G33" s="76">
        <v>1373766</v>
      </c>
      <c r="H33" s="116">
        <f t="shared" si="6"/>
        <v>0.29056258489437065</v>
      </c>
      <c r="I33" s="4"/>
      <c r="J33" s="4"/>
    </row>
    <row r="34" spans="1:10">
      <c r="A34" s="46" t="s">
        <v>54</v>
      </c>
      <c r="B34" s="22" t="s">
        <v>55</v>
      </c>
      <c r="C34" s="23">
        <v>144267</v>
      </c>
      <c r="D34" s="76">
        <v>134765</v>
      </c>
      <c r="E34" s="114">
        <f t="shared" si="4"/>
        <v>7.0507921196156273E-2</v>
      </c>
      <c r="F34" s="23">
        <v>3680921</v>
      </c>
      <c r="G34" s="76">
        <v>4208326</v>
      </c>
      <c r="H34" s="116">
        <f t="shared" si="6"/>
        <v>-0.12532417878272739</v>
      </c>
      <c r="I34" s="4"/>
      <c r="J34" s="4"/>
    </row>
    <row r="35" spans="1:10">
      <c r="A35" s="46">
        <v>87149320906</v>
      </c>
      <c r="B35" s="22" t="s">
        <v>98</v>
      </c>
      <c r="C35" s="23">
        <v>153781</v>
      </c>
      <c r="D35" s="76">
        <v>186023</v>
      </c>
      <c r="E35" s="114">
        <f t="shared" si="4"/>
        <v>-0.17332265365035507</v>
      </c>
      <c r="F35" s="23">
        <v>1211544</v>
      </c>
      <c r="G35" s="76">
        <v>2409479</v>
      </c>
      <c r="H35" s="116">
        <f t="shared" si="6"/>
        <v>-0.49717594550523164</v>
      </c>
      <c r="I35" s="4"/>
      <c r="J35" s="4"/>
    </row>
    <row r="36" spans="1:10">
      <c r="A36" s="46" t="s">
        <v>56</v>
      </c>
      <c r="B36" s="22" t="s">
        <v>57</v>
      </c>
      <c r="C36" s="23">
        <v>25944</v>
      </c>
      <c r="D36" s="76">
        <v>29438</v>
      </c>
      <c r="E36" s="114">
        <f t="shared" si="4"/>
        <v>-0.11869012840546232</v>
      </c>
      <c r="F36" s="23">
        <v>87277</v>
      </c>
      <c r="G36" s="76">
        <v>101215</v>
      </c>
      <c r="H36" s="116">
        <f t="shared" si="6"/>
        <v>-0.13770686163118115</v>
      </c>
      <c r="I36" s="4"/>
      <c r="J36" s="4"/>
    </row>
    <row r="37" spans="1:10">
      <c r="A37" s="46" t="s">
        <v>58</v>
      </c>
      <c r="B37" s="22" t="s">
        <v>59</v>
      </c>
      <c r="C37" s="23">
        <v>123951</v>
      </c>
      <c r="D37" s="76">
        <v>130143</v>
      </c>
      <c r="E37" s="116">
        <f t="shared" si="4"/>
        <v>-4.7578432954519259E-2</v>
      </c>
      <c r="F37" s="23">
        <v>3040037</v>
      </c>
      <c r="G37" s="76">
        <v>3287762</v>
      </c>
      <c r="H37" s="116">
        <f t="shared" si="6"/>
        <v>-7.5347607278142395E-2</v>
      </c>
      <c r="I37" s="4"/>
      <c r="J37" s="4"/>
    </row>
    <row r="38" spans="1:10">
      <c r="A38" s="46" t="s">
        <v>60</v>
      </c>
      <c r="B38" s="22" t="s">
        <v>61</v>
      </c>
      <c r="C38" s="23">
        <v>276179</v>
      </c>
      <c r="D38" s="76">
        <v>314674</v>
      </c>
      <c r="E38" s="114">
        <f t="shared" si="4"/>
        <v>-0.12233295410488315</v>
      </c>
      <c r="F38" s="23">
        <v>11905413</v>
      </c>
      <c r="G38" s="76">
        <v>11481755</v>
      </c>
      <c r="H38" s="116">
        <f t="shared" si="6"/>
        <v>3.6898366146987112E-2</v>
      </c>
      <c r="I38" s="4"/>
      <c r="J38" s="4"/>
    </row>
    <row r="39" spans="1:10">
      <c r="A39" s="46" t="s">
        <v>62</v>
      </c>
      <c r="B39" s="22" t="s">
        <v>63</v>
      </c>
      <c r="C39" s="23">
        <v>296918</v>
      </c>
      <c r="D39" s="76">
        <v>343948</v>
      </c>
      <c r="E39" s="116">
        <f t="shared" si="4"/>
        <v>-0.13673578564201566</v>
      </c>
      <c r="F39" s="23">
        <v>16059755</v>
      </c>
      <c r="G39" s="76">
        <v>15171996</v>
      </c>
      <c r="H39" s="116">
        <f t="shared" si="6"/>
        <v>5.8512999871605555E-2</v>
      </c>
      <c r="I39" s="4"/>
      <c r="J39" s="4"/>
    </row>
    <row r="40" spans="1:10">
      <c r="A40" s="46" t="s">
        <v>64</v>
      </c>
      <c r="B40" s="22" t="s">
        <v>65</v>
      </c>
      <c r="C40" s="23">
        <v>599802</v>
      </c>
      <c r="D40" s="76">
        <v>667889</v>
      </c>
      <c r="E40" s="114">
        <f t="shared" si="4"/>
        <v>-0.10194358643427276</v>
      </c>
      <c r="F40" s="23">
        <v>3200883</v>
      </c>
      <c r="G40" s="76">
        <v>4139247</v>
      </c>
      <c r="H40" s="116">
        <f t="shared" si="6"/>
        <v>-0.22669920398565246</v>
      </c>
      <c r="I40" s="4"/>
      <c r="J40" s="4"/>
    </row>
    <row r="41" spans="1:10">
      <c r="A41" s="46" t="s">
        <v>66</v>
      </c>
      <c r="B41" s="22" t="s">
        <v>67</v>
      </c>
      <c r="C41" s="23">
        <v>198462</v>
      </c>
      <c r="D41" s="76">
        <v>218807</v>
      </c>
      <c r="E41" s="114">
        <f t="shared" si="4"/>
        <v>-9.2981485967085151E-2</v>
      </c>
      <c r="F41" s="23">
        <v>1028857</v>
      </c>
      <c r="G41" s="76">
        <v>1264832</v>
      </c>
      <c r="H41" s="116">
        <f t="shared" si="6"/>
        <v>-0.18656627915802257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8714510</v>
      </c>
      <c r="D42" s="121">
        <f>SUM(D20:D41)</f>
        <v>10564511</v>
      </c>
      <c r="E42" s="111">
        <f t="shared" ref="E42" si="7">(C42-D42)/D42</f>
        <v>-0.1751146834907929</v>
      </c>
      <c r="F42" s="120">
        <f>SUM(F20:F41)</f>
        <v>364730065</v>
      </c>
      <c r="G42" s="121">
        <f>SUM(G20:G41)</f>
        <v>434377521</v>
      </c>
      <c r="H42" s="118">
        <f t="shared" ref="H42" si="8">(F42-G42)/G42</f>
        <v>-0.16033853648702046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H5:H14">
    <cfRule type="cellIs" dxfId="189" priority="1" operator="greaterThanOrEqual">
      <formula>0</formula>
    </cfRule>
    <cfRule type="cellIs" dxfId="188" priority="2" operator="lessThan">
      <formula>0</formula>
    </cfRule>
    <cfRule type="cellIs" dxfId="187" priority="5" operator="lessThanOrEqual">
      <formula>0</formula>
    </cfRule>
    <cfRule type="cellIs" dxfId="186" priority="6" operator="lessThan">
      <formula>0</formula>
    </cfRule>
  </conditionalFormatting>
  <conditionalFormatting sqref="H20:H42">
    <cfRule type="cellIs" dxfId="185" priority="7" operator="greaterThanOrEqual">
      <formula>0</formula>
    </cfRule>
    <cfRule type="cellIs" dxfId="184" priority="8" operator="lessThan">
      <formula>0</formula>
    </cfRule>
  </conditionalFormatting>
  <conditionalFormatting sqref="K5:K14">
    <cfRule type="cellIs" dxfId="183" priority="3" operator="greaterThanOrEqual">
      <formula>0</formula>
    </cfRule>
    <cfRule type="cellIs" dxfId="182" priority="4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F1F7C-9D68-4AC9-860F-E17A5907B304}">
  <sheetPr>
    <tabColor theme="5" tint="-0.499984740745262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7.375" style="3" customWidth="1"/>
    <col min="3" max="4" width="17" style="4" customWidth="1"/>
    <col min="5" max="5" width="13.5" style="4" customWidth="1"/>
    <col min="6" max="7" width="18.125" style="4" customWidth="1"/>
    <col min="8" max="8" width="15.625" style="4" customWidth="1"/>
    <col min="9" max="10" width="14.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200" t="s">
        <v>230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8.25" customHeight="1"/>
    <row r="3" spans="1:10">
      <c r="A3" s="5" t="s">
        <v>0</v>
      </c>
      <c r="B3" s="6" t="s">
        <v>1</v>
      </c>
      <c r="C3" s="130" t="s">
        <v>231</v>
      </c>
      <c r="D3" s="8" t="s">
        <v>232</v>
      </c>
      <c r="E3" s="9" t="s">
        <v>2</v>
      </c>
      <c r="F3" s="10" t="s">
        <v>233</v>
      </c>
      <c r="G3" s="131" t="s">
        <v>234</v>
      </c>
      <c r="H3" s="9" t="s">
        <v>3</v>
      </c>
      <c r="I3" s="135" t="s">
        <v>4</v>
      </c>
      <c r="J3" s="138" t="s">
        <v>121</v>
      </c>
    </row>
    <row r="4" spans="1:10">
      <c r="A4" s="13"/>
      <c r="B4" s="14"/>
      <c r="C4" s="15" t="s">
        <v>6</v>
      </c>
      <c r="D4" s="15" t="s">
        <v>114</v>
      </c>
      <c r="E4" s="18" t="s">
        <v>115</v>
      </c>
      <c r="F4" s="17" t="s">
        <v>7</v>
      </c>
      <c r="G4" s="17" t="s">
        <v>7</v>
      </c>
      <c r="H4" s="18" t="s">
        <v>7</v>
      </c>
      <c r="I4" s="136" t="s">
        <v>7</v>
      </c>
      <c r="J4" s="137" t="s">
        <v>7</v>
      </c>
    </row>
    <row r="5" spans="1:10" ht="16.5">
      <c r="A5" s="21" t="s">
        <v>8</v>
      </c>
      <c r="B5" s="22" t="s">
        <v>9</v>
      </c>
      <c r="C5" s="144">
        <v>304</v>
      </c>
      <c r="D5" s="144">
        <v>2159</v>
      </c>
      <c r="E5" s="109">
        <f t="shared" ref="E5:E11" si="0">C5-D5</f>
        <v>-1855</v>
      </c>
      <c r="F5" s="144">
        <v>344232</v>
      </c>
      <c r="G5" s="144">
        <v>141044</v>
      </c>
      <c r="H5" s="109">
        <f t="shared" ref="H5:H11" si="1">F5-G5</f>
        <v>203188</v>
      </c>
      <c r="I5" s="110">
        <f t="shared" ref="I5" si="2">F5/C5</f>
        <v>1132.3421052631579</v>
      </c>
      <c r="J5" s="110">
        <f>G5/D5</f>
        <v>65.328392774432601</v>
      </c>
    </row>
    <row r="6" spans="1:10" ht="16.5">
      <c r="A6" s="26" t="s">
        <v>10</v>
      </c>
      <c r="B6" s="27" t="s">
        <v>11</v>
      </c>
      <c r="C6" s="144">
        <v>10</v>
      </c>
      <c r="D6" s="144">
        <v>1139</v>
      </c>
      <c r="E6" s="109">
        <f t="shared" si="0"/>
        <v>-1129</v>
      </c>
      <c r="F6" s="144">
        <v>3564</v>
      </c>
      <c r="G6" s="144">
        <v>95155</v>
      </c>
      <c r="H6" s="109">
        <f t="shared" si="1"/>
        <v>-91591</v>
      </c>
      <c r="I6" s="110">
        <f>IF(C6,F6/C6,0)</f>
        <v>356.4</v>
      </c>
      <c r="J6" s="110">
        <f t="shared" ref="I6:J13" si="3">G6/D6</f>
        <v>83.542581211589109</v>
      </c>
    </row>
    <row r="7" spans="1:10" ht="16.5">
      <c r="A7" s="21" t="s">
        <v>12</v>
      </c>
      <c r="B7" s="28" t="s">
        <v>13</v>
      </c>
      <c r="C7" s="144">
        <v>0</v>
      </c>
      <c r="D7" s="144">
        <v>2956</v>
      </c>
      <c r="E7" s="146">
        <f t="shared" si="0"/>
        <v>-2956</v>
      </c>
      <c r="F7" s="144">
        <v>0</v>
      </c>
      <c r="G7" s="144">
        <v>149923</v>
      </c>
      <c r="H7" s="109">
        <f t="shared" si="1"/>
        <v>-149923</v>
      </c>
      <c r="I7" s="110">
        <f>IF(C7,F7/C7,0)</f>
        <v>0</v>
      </c>
      <c r="J7" s="110">
        <f t="shared" si="3"/>
        <v>50.718200270635997</v>
      </c>
    </row>
    <row r="8" spans="1:10" ht="16.5">
      <c r="A8" s="21" t="s">
        <v>14</v>
      </c>
      <c r="B8" s="28" t="s">
        <v>15</v>
      </c>
      <c r="C8" s="144">
        <v>0</v>
      </c>
      <c r="D8" s="144">
        <v>3935</v>
      </c>
      <c r="E8" s="109">
        <f t="shared" si="0"/>
        <v>-3935</v>
      </c>
      <c r="F8" s="144">
        <v>0</v>
      </c>
      <c r="G8" s="144">
        <v>431231</v>
      </c>
      <c r="H8" s="109">
        <f t="shared" si="1"/>
        <v>-431231</v>
      </c>
      <c r="I8" s="110">
        <f t="shared" ref="I8:I10" si="4">IF(C8,F8/C8,0)</f>
        <v>0</v>
      </c>
      <c r="J8" s="110">
        <f t="shared" si="3"/>
        <v>109.58856416772554</v>
      </c>
    </row>
    <row r="9" spans="1:10" ht="16.5">
      <c r="A9" s="21" t="s">
        <v>16</v>
      </c>
      <c r="B9" s="28" t="s">
        <v>17</v>
      </c>
      <c r="C9" s="144">
        <v>495</v>
      </c>
      <c r="D9" s="144">
        <v>1077</v>
      </c>
      <c r="E9" s="109">
        <f t="shared" si="0"/>
        <v>-582</v>
      </c>
      <c r="F9" s="144">
        <v>715098</v>
      </c>
      <c r="G9" s="144">
        <v>113817</v>
      </c>
      <c r="H9" s="109">
        <f t="shared" si="1"/>
        <v>601281</v>
      </c>
      <c r="I9" s="110">
        <f t="shared" si="4"/>
        <v>1444.6424242424243</v>
      </c>
      <c r="J9" s="110">
        <f t="shared" si="3"/>
        <v>105.67966573816156</v>
      </c>
    </row>
    <row r="10" spans="1:10" ht="16.5">
      <c r="A10" s="21" t="s">
        <v>18</v>
      </c>
      <c r="B10" s="28" t="s">
        <v>19</v>
      </c>
      <c r="C10" s="144">
        <v>9824</v>
      </c>
      <c r="D10" s="144">
        <v>3072</v>
      </c>
      <c r="E10" s="109">
        <f t="shared" si="0"/>
        <v>6752</v>
      </c>
      <c r="F10" s="144">
        <v>12826382</v>
      </c>
      <c r="G10" s="144">
        <v>1068052</v>
      </c>
      <c r="H10" s="109">
        <f>F10-G10</f>
        <v>11758330</v>
      </c>
      <c r="I10" s="110">
        <f t="shared" si="4"/>
        <v>1305.6170602605864</v>
      </c>
      <c r="J10" s="110">
        <f t="shared" si="3"/>
        <v>347.67317708333331</v>
      </c>
    </row>
    <row r="11" spans="1:10" ht="17.25" thickBot="1">
      <c r="A11" s="48" t="s">
        <v>20</v>
      </c>
      <c r="B11" s="70" t="s">
        <v>21</v>
      </c>
      <c r="C11" s="99">
        <f>SUM(C5:C10)</f>
        <v>10633</v>
      </c>
      <c r="D11" s="99">
        <f>SUM(D5:D10)</f>
        <v>14338</v>
      </c>
      <c r="E11" s="152">
        <f t="shared" si="0"/>
        <v>-3705</v>
      </c>
      <c r="F11" s="99">
        <f>SUM(F5:F10)</f>
        <v>13889276</v>
      </c>
      <c r="G11" s="99">
        <f>SUM(G5:G10)</f>
        <v>1999222</v>
      </c>
      <c r="H11" s="152">
        <f t="shared" si="1"/>
        <v>11890054</v>
      </c>
      <c r="I11" s="103">
        <f t="shared" si="3"/>
        <v>1306.2424527414653</v>
      </c>
      <c r="J11" s="102">
        <f t="shared" si="3"/>
        <v>139.43520714186079</v>
      </c>
    </row>
    <row r="12" spans="1:10" ht="11.25" customHeight="1" thickTop="1">
      <c r="A12" s="33"/>
      <c r="B12" s="34"/>
      <c r="C12" s="148"/>
      <c r="D12" s="148"/>
      <c r="E12" s="149"/>
      <c r="F12" s="148"/>
      <c r="G12" s="148"/>
      <c r="H12" s="153"/>
      <c r="I12" s="154"/>
      <c r="J12" s="154"/>
    </row>
    <row r="13" spans="1:10" ht="16.5">
      <c r="A13" s="21" t="s">
        <v>22</v>
      </c>
      <c r="B13" s="22" t="s">
        <v>23</v>
      </c>
      <c r="C13" s="144">
        <v>0</v>
      </c>
      <c r="D13" s="183">
        <v>87</v>
      </c>
      <c r="E13" s="109">
        <f>C13-D13</f>
        <v>-87</v>
      </c>
      <c r="F13" s="155">
        <v>0</v>
      </c>
      <c r="G13" s="144">
        <v>4627</v>
      </c>
      <c r="H13" s="109">
        <f>F13-G13</f>
        <v>-4627</v>
      </c>
      <c r="I13" s="110">
        <f t="shared" ref="I13" si="5">IF(C13,F13/C13,0)</f>
        <v>0</v>
      </c>
      <c r="J13" s="110">
        <f t="shared" si="3"/>
        <v>53.183908045977013</v>
      </c>
    </row>
    <row r="14" spans="1:10" ht="17.25" thickBot="1">
      <c r="A14" s="30" t="s">
        <v>24</v>
      </c>
      <c r="B14" s="36" t="s">
        <v>25</v>
      </c>
      <c r="C14" s="99">
        <f>SUM(C8:C13)</f>
        <v>20952</v>
      </c>
      <c r="D14" s="99">
        <f>SUM(D8:D13)</f>
        <v>22509</v>
      </c>
      <c r="E14" s="98">
        <f>C14-D14</f>
        <v>-1557</v>
      </c>
      <c r="F14" s="99">
        <f>SUM(F8:F13)</f>
        <v>27430756</v>
      </c>
      <c r="G14" s="99">
        <f>SUM(G8:G13)</f>
        <v>3616949</v>
      </c>
      <c r="H14" s="156">
        <f>F14-G14</f>
        <v>23813807</v>
      </c>
      <c r="I14" s="101">
        <f>F14/C14</f>
        <v>1309.2189767086675</v>
      </c>
      <c r="J14" s="103">
        <f>G14/D14</f>
        <v>160.68901328357546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201" t="s">
        <v>235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30" t="s">
        <v>231</v>
      </c>
      <c r="D18" s="143" t="s">
        <v>236</v>
      </c>
      <c r="E18" s="9" t="s">
        <v>2</v>
      </c>
      <c r="F18" s="10" t="s">
        <v>233</v>
      </c>
      <c r="G18" s="131" t="s">
        <v>234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 ht="16.5">
      <c r="A20" s="46" t="s">
        <v>28</v>
      </c>
      <c r="B20" s="22" t="s">
        <v>29</v>
      </c>
      <c r="C20" s="144">
        <v>306</v>
      </c>
      <c r="D20" s="183">
        <v>1237</v>
      </c>
      <c r="E20" s="24">
        <f t="shared" ref="E20:E42" si="6">C20-D20</f>
        <v>-931</v>
      </c>
      <c r="F20" s="144">
        <v>32042</v>
      </c>
      <c r="G20" s="183">
        <v>37981</v>
      </c>
      <c r="H20" s="84">
        <f t="shared" ref="H20:H42" si="7">F20-G20</f>
        <v>-5939</v>
      </c>
      <c r="I20" s="4"/>
      <c r="J20" s="4"/>
    </row>
    <row r="21" spans="1:10" ht="16.5">
      <c r="A21" s="46" t="s">
        <v>30</v>
      </c>
      <c r="B21" s="22" t="s">
        <v>31</v>
      </c>
      <c r="C21" s="144">
        <v>52</v>
      </c>
      <c r="D21" s="183">
        <v>1066</v>
      </c>
      <c r="E21" s="24">
        <f t="shared" si="6"/>
        <v>-1014</v>
      </c>
      <c r="F21" s="144">
        <v>10597</v>
      </c>
      <c r="G21" s="183">
        <v>78275</v>
      </c>
      <c r="H21" s="84">
        <f t="shared" si="7"/>
        <v>-67678</v>
      </c>
      <c r="I21" s="4"/>
      <c r="J21" s="4"/>
    </row>
    <row r="22" spans="1:10" ht="16.5">
      <c r="A22" s="46" t="s">
        <v>32</v>
      </c>
      <c r="B22" s="22" t="s">
        <v>33</v>
      </c>
      <c r="C22" s="144">
        <v>75676</v>
      </c>
      <c r="D22" s="183">
        <v>273856</v>
      </c>
      <c r="E22" s="24">
        <f t="shared" si="6"/>
        <v>-198180</v>
      </c>
      <c r="F22" s="144">
        <v>4575585</v>
      </c>
      <c r="G22" s="183">
        <v>17075853</v>
      </c>
      <c r="H22" s="84">
        <f t="shared" si="7"/>
        <v>-12500268</v>
      </c>
      <c r="I22" s="4"/>
      <c r="J22" s="4"/>
    </row>
    <row r="23" spans="1:10" ht="16.5">
      <c r="A23" s="46" t="s">
        <v>34</v>
      </c>
      <c r="B23" s="22" t="s">
        <v>35</v>
      </c>
      <c r="C23" s="144">
        <v>13401</v>
      </c>
      <c r="D23" s="183">
        <v>49544</v>
      </c>
      <c r="E23" s="24">
        <f t="shared" si="6"/>
        <v>-36143</v>
      </c>
      <c r="F23" s="144">
        <v>607911</v>
      </c>
      <c r="G23" s="183">
        <v>4246009</v>
      </c>
      <c r="H23" s="84">
        <f>F23-G23</f>
        <v>-3638098</v>
      </c>
      <c r="I23" s="4"/>
      <c r="J23" s="4"/>
    </row>
    <row r="24" spans="1:10" ht="16.5">
      <c r="A24" s="46" t="s">
        <v>36</v>
      </c>
      <c r="B24" s="22" t="s">
        <v>37</v>
      </c>
      <c r="C24" s="144">
        <v>27778</v>
      </c>
      <c r="D24" s="183">
        <v>4865</v>
      </c>
      <c r="E24" s="24">
        <f t="shared" si="6"/>
        <v>22913</v>
      </c>
      <c r="F24" s="144">
        <v>836230</v>
      </c>
      <c r="G24" s="183">
        <v>405780</v>
      </c>
      <c r="H24" s="84">
        <f>F24-G24</f>
        <v>430450</v>
      </c>
      <c r="I24" s="4"/>
      <c r="J24" s="4"/>
    </row>
    <row r="25" spans="1:10" ht="16.5">
      <c r="A25" s="46" t="s">
        <v>38</v>
      </c>
      <c r="B25" s="22" t="s">
        <v>39</v>
      </c>
      <c r="C25" s="144">
        <v>9420</v>
      </c>
      <c r="D25" s="183">
        <v>13484</v>
      </c>
      <c r="E25" s="24">
        <f t="shared" si="6"/>
        <v>-4064</v>
      </c>
      <c r="F25" s="144">
        <v>1571428</v>
      </c>
      <c r="G25" s="183">
        <v>296155</v>
      </c>
      <c r="H25" s="84">
        <f t="shared" si="7"/>
        <v>1275273</v>
      </c>
      <c r="I25" s="4"/>
      <c r="J25" s="4"/>
    </row>
    <row r="26" spans="1:10" ht="16.5">
      <c r="A26" s="46" t="s">
        <v>40</v>
      </c>
      <c r="B26" s="22" t="s">
        <v>41</v>
      </c>
      <c r="C26" s="144">
        <v>4822</v>
      </c>
      <c r="D26" s="183">
        <v>34508</v>
      </c>
      <c r="E26" s="24">
        <f t="shared" si="6"/>
        <v>-29686</v>
      </c>
      <c r="F26" s="144">
        <v>1287778</v>
      </c>
      <c r="G26" s="183">
        <v>1568741</v>
      </c>
      <c r="H26" s="84">
        <f t="shared" si="7"/>
        <v>-280963</v>
      </c>
      <c r="I26" s="4"/>
      <c r="J26" s="4"/>
    </row>
    <row r="27" spans="1:10" ht="16.5">
      <c r="A27" s="46">
        <v>87149320103</v>
      </c>
      <c r="B27" s="22" t="s">
        <v>99</v>
      </c>
      <c r="C27" s="144">
        <v>0</v>
      </c>
      <c r="D27" s="183">
        <v>972</v>
      </c>
      <c r="E27" s="24">
        <f t="shared" si="6"/>
        <v>-972</v>
      </c>
      <c r="F27" s="144">
        <v>0</v>
      </c>
      <c r="G27" s="183">
        <v>33354</v>
      </c>
      <c r="H27" s="84">
        <f t="shared" si="7"/>
        <v>-33354</v>
      </c>
      <c r="I27" s="4"/>
      <c r="J27" s="4"/>
    </row>
    <row r="28" spans="1:10" ht="16.5">
      <c r="A28" s="46" t="s">
        <v>42</v>
      </c>
      <c r="B28" s="22" t="s">
        <v>43</v>
      </c>
      <c r="C28" s="144">
        <v>0</v>
      </c>
      <c r="D28" s="183">
        <v>1846</v>
      </c>
      <c r="E28" s="24">
        <f t="shared" si="6"/>
        <v>-1846</v>
      </c>
      <c r="F28" s="144">
        <v>0</v>
      </c>
      <c r="G28" s="183">
        <v>46234</v>
      </c>
      <c r="H28" s="84">
        <f t="shared" si="7"/>
        <v>-46234</v>
      </c>
      <c r="I28" s="4"/>
      <c r="J28" s="4"/>
    </row>
    <row r="29" spans="1:10" ht="16.5">
      <c r="A29" s="46" t="s">
        <v>44</v>
      </c>
      <c r="B29" s="22" t="s">
        <v>45</v>
      </c>
      <c r="C29" s="144">
        <v>39342</v>
      </c>
      <c r="D29" s="183">
        <v>75628</v>
      </c>
      <c r="E29" s="141">
        <f t="shared" si="6"/>
        <v>-36286</v>
      </c>
      <c r="F29" s="144">
        <v>2021663</v>
      </c>
      <c r="G29" s="183">
        <v>1148440</v>
      </c>
      <c r="H29" s="84">
        <f t="shared" si="7"/>
        <v>873223</v>
      </c>
      <c r="I29" s="4"/>
      <c r="J29" s="4"/>
    </row>
    <row r="30" spans="1:10" ht="16.5">
      <c r="A30" s="46" t="s">
        <v>46</v>
      </c>
      <c r="B30" s="22" t="s">
        <v>47</v>
      </c>
      <c r="C30" s="144">
        <v>4907</v>
      </c>
      <c r="D30" s="183">
        <v>27552</v>
      </c>
      <c r="E30" s="24">
        <f t="shared" si="6"/>
        <v>-22645</v>
      </c>
      <c r="F30" s="144">
        <v>124508</v>
      </c>
      <c r="G30" s="183">
        <v>343361</v>
      </c>
      <c r="H30" s="84">
        <f t="shared" si="7"/>
        <v>-218853</v>
      </c>
      <c r="I30" s="4"/>
      <c r="J30" s="4"/>
    </row>
    <row r="31" spans="1:10" ht="16.5">
      <c r="A31" s="46" t="s">
        <v>48</v>
      </c>
      <c r="B31" s="22" t="s">
        <v>49</v>
      </c>
      <c r="C31" s="144">
        <v>8210</v>
      </c>
      <c r="D31" s="183">
        <v>14677</v>
      </c>
      <c r="E31" s="24">
        <f t="shared" si="6"/>
        <v>-6467</v>
      </c>
      <c r="F31" s="144">
        <v>193530</v>
      </c>
      <c r="G31" s="183">
        <v>238253</v>
      </c>
      <c r="H31" s="84">
        <f t="shared" si="7"/>
        <v>-44723</v>
      </c>
      <c r="I31" s="4"/>
      <c r="J31" s="4"/>
    </row>
    <row r="32" spans="1:10" ht="16.5">
      <c r="A32" s="46" t="s">
        <v>50</v>
      </c>
      <c r="B32" s="22" t="s">
        <v>51</v>
      </c>
      <c r="C32" s="144">
        <v>10836</v>
      </c>
      <c r="D32" s="183">
        <v>47927</v>
      </c>
      <c r="E32" s="24">
        <f t="shared" si="6"/>
        <v>-37091</v>
      </c>
      <c r="F32" s="144">
        <v>987246</v>
      </c>
      <c r="G32" s="183">
        <v>546781</v>
      </c>
      <c r="H32" s="84">
        <f t="shared" si="7"/>
        <v>440465</v>
      </c>
      <c r="I32" s="4"/>
      <c r="J32" s="4"/>
    </row>
    <row r="33" spans="1:10" ht="16.5">
      <c r="A33" s="46" t="s">
        <v>52</v>
      </c>
      <c r="B33" s="22" t="s">
        <v>53</v>
      </c>
      <c r="C33" s="144">
        <v>4865</v>
      </c>
      <c r="D33" s="183">
        <v>44876</v>
      </c>
      <c r="E33" s="24">
        <f t="shared" si="6"/>
        <v>-40011</v>
      </c>
      <c r="F33" s="144">
        <v>150202</v>
      </c>
      <c r="G33" s="183">
        <v>172929</v>
      </c>
      <c r="H33" s="84">
        <f t="shared" si="7"/>
        <v>-22727</v>
      </c>
      <c r="I33" s="4"/>
      <c r="J33" s="4"/>
    </row>
    <row r="34" spans="1:10" ht="16.5">
      <c r="A34" s="46" t="s">
        <v>54</v>
      </c>
      <c r="B34" s="22" t="s">
        <v>55</v>
      </c>
      <c r="C34" s="144">
        <v>11899</v>
      </c>
      <c r="D34" s="183">
        <v>30660</v>
      </c>
      <c r="E34" s="24">
        <f t="shared" si="6"/>
        <v>-18761</v>
      </c>
      <c r="F34" s="144">
        <v>1613975</v>
      </c>
      <c r="G34" s="183">
        <v>562038</v>
      </c>
      <c r="H34" s="84">
        <f t="shared" si="7"/>
        <v>1051937</v>
      </c>
      <c r="I34" s="4"/>
      <c r="J34" s="4"/>
    </row>
    <row r="35" spans="1:10" ht="16.5">
      <c r="A35" s="46">
        <v>87149320906</v>
      </c>
      <c r="B35" s="22" t="s">
        <v>98</v>
      </c>
      <c r="C35" s="144">
        <v>32780</v>
      </c>
      <c r="D35" s="183">
        <v>21049</v>
      </c>
      <c r="E35" s="24">
        <f t="shared" si="6"/>
        <v>11731</v>
      </c>
      <c r="F35" s="144">
        <v>806503</v>
      </c>
      <c r="G35" s="183">
        <v>149078</v>
      </c>
      <c r="H35" s="84">
        <f t="shared" si="7"/>
        <v>657425</v>
      </c>
      <c r="I35" s="4"/>
      <c r="J35" s="4"/>
    </row>
    <row r="36" spans="1:10" ht="16.5">
      <c r="A36" s="46" t="s">
        <v>56</v>
      </c>
      <c r="B36" s="22" t="s">
        <v>57</v>
      </c>
      <c r="C36" s="144">
        <v>2992</v>
      </c>
      <c r="D36" s="183">
        <v>428</v>
      </c>
      <c r="E36" s="24">
        <f t="shared" si="6"/>
        <v>2564</v>
      </c>
      <c r="F36" s="144">
        <v>31791</v>
      </c>
      <c r="G36" s="183">
        <v>1000</v>
      </c>
      <c r="H36" s="84">
        <f t="shared" si="7"/>
        <v>30791</v>
      </c>
      <c r="I36" s="4"/>
      <c r="J36" s="4"/>
    </row>
    <row r="37" spans="1:10" ht="16.5">
      <c r="A37" s="46" t="s">
        <v>58</v>
      </c>
      <c r="B37" s="22" t="s">
        <v>59</v>
      </c>
      <c r="C37" s="144">
        <v>2006</v>
      </c>
      <c r="D37" s="183">
        <v>8737</v>
      </c>
      <c r="E37" s="24">
        <f>C37-D37</f>
        <v>-6731</v>
      </c>
      <c r="F37" s="144">
        <v>53144</v>
      </c>
      <c r="G37" s="183">
        <v>279823</v>
      </c>
      <c r="H37" s="84">
        <f t="shared" si="7"/>
        <v>-226679</v>
      </c>
      <c r="I37" s="4"/>
      <c r="J37" s="4"/>
    </row>
    <row r="38" spans="1:10" ht="16.5">
      <c r="A38" s="46" t="s">
        <v>60</v>
      </c>
      <c r="B38" s="22" t="s">
        <v>61</v>
      </c>
      <c r="C38" s="144">
        <v>2401</v>
      </c>
      <c r="D38" s="183">
        <v>23589</v>
      </c>
      <c r="E38" s="24">
        <f t="shared" si="6"/>
        <v>-21188</v>
      </c>
      <c r="F38" s="144">
        <v>110721</v>
      </c>
      <c r="G38" s="183">
        <v>985590</v>
      </c>
      <c r="H38" s="84">
        <f t="shared" si="7"/>
        <v>-874869</v>
      </c>
      <c r="I38" s="4"/>
      <c r="J38" s="4"/>
    </row>
    <row r="39" spans="1:10" ht="16.5">
      <c r="A39" s="46" t="s">
        <v>62</v>
      </c>
      <c r="B39" s="22" t="s">
        <v>63</v>
      </c>
      <c r="C39" s="144">
        <v>4147</v>
      </c>
      <c r="D39" s="183">
        <v>29252</v>
      </c>
      <c r="E39" s="24">
        <f t="shared" si="6"/>
        <v>-25105</v>
      </c>
      <c r="F39" s="144">
        <v>177804</v>
      </c>
      <c r="G39" s="183">
        <v>1227997</v>
      </c>
      <c r="H39" s="84">
        <f t="shared" si="7"/>
        <v>-1050193</v>
      </c>
      <c r="I39" s="4"/>
      <c r="J39" s="4"/>
    </row>
    <row r="40" spans="1:10" ht="16.5">
      <c r="A40" s="46" t="s">
        <v>64</v>
      </c>
      <c r="B40" s="22" t="s">
        <v>65</v>
      </c>
      <c r="C40" s="144">
        <v>35166</v>
      </c>
      <c r="D40" s="183">
        <v>39177</v>
      </c>
      <c r="E40" s="24">
        <f t="shared" si="6"/>
        <v>-4011</v>
      </c>
      <c r="F40" s="144">
        <v>673242</v>
      </c>
      <c r="G40" s="183">
        <v>201865</v>
      </c>
      <c r="H40" s="84">
        <f t="shared" si="7"/>
        <v>471377</v>
      </c>
      <c r="I40" s="4"/>
      <c r="J40" s="4"/>
    </row>
    <row r="41" spans="1:10" ht="16.5">
      <c r="A41" s="46" t="s">
        <v>66</v>
      </c>
      <c r="B41" s="22" t="s">
        <v>67</v>
      </c>
      <c r="C41" s="144">
        <v>4192</v>
      </c>
      <c r="D41" s="183">
        <v>17013</v>
      </c>
      <c r="E41" s="24">
        <f t="shared" si="6"/>
        <v>-12821</v>
      </c>
      <c r="F41" s="144">
        <v>36229</v>
      </c>
      <c r="G41" s="183">
        <v>100925</v>
      </c>
      <c r="H41" s="84">
        <f t="shared" si="7"/>
        <v>-64696</v>
      </c>
      <c r="I41" s="4"/>
      <c r="J41" s="4"/>
    </row>
    <row r="42" spans="1:10" ht="18.75" customHeight="1" thickBot="1">
      <c r="A42" s="48" t="s">
        <v>24</v>
      </c>
      <c r="B42" s="49"/>
      <c r="C42" s="104">
        <f>SUM(C20:C41)</f>
        <v>295198</v>
      </c>
      <c r="D42" s="104">
        <f>SUM(D20:D41)</f>
        <v>761943</v>
      </c>
      <c r="E42" s="51">
        <f t="shared" si="6"/>
        <v>-466745</v>
      </c>
      <c r="F42" s="104">
        <f>SUM(F20:F41)</f>
        <v>15902129</v>
      </c>
      <c r="G42" s="104">
        <f>SUM(G20:G41)</f>
        <v>29746462</v>
      </c>
      <c r="H42" s="106">
        <f t="shared" si="7"/>
        <v>-13844333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6025-77D2-4635-BD88-93D891E70E94}">
  <sheetPr>
    <tabColor theme="5" tint="-0.499984740745262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10" width="15" style="3" bestFit="1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202" t="s">
        <v>237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ht="8.25" customHeight="1"/>
    <row r="3" spans="1:11">
      <c r="A3" s="5" t="s">
        <v>0</v>
      </c>
      <c r="B3" s="6" t="s">
        <v>1</v>
      </c>
      <c r="C3" s="181" t="s">
        <v>238</v>
      </c>
      <c r="D3" s="186" t="s">
        <v>239</v>
      </c>
      <c r="E3" s="9" t="s">
        <v>69</v>
      </c>
      <c r="F3" s="181" t="s">
        <v>240</v>
      </c>
      <c r="G3" s="74" t="s">
        <v>241</v>
      </c>
      <c r="H3" s="9" t="s">
        <v>69</v>
      </c>
      <c r="I3" s="132" t="s">
        <v>129</v>
      </c>
      <c r="J3" s="188" t="s">
        <v>180</v>
      </c>
      <c r="K3" s="139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133" t="s">
        <v>7</v>
      </c>
      <c r="J4" s="189" t="s">
        <v>7</v>
      </c>
      <c r="K4" s="140" t="s">
        <v>75</v>
      </c>
    </row>
    <row r="5" spans="1:11" ht="16.5">
      <c r="A5" s="21" t="s">
        <v>8</v>
      </c>
      <c r="B5" s="22" t="s">
        <v>9</v>
      </c>
      <c r="C5" s="144">
        <v>4153</v>
      </c>
      <c r="D5" s="194">
        <v>19911</v>
      </c>
      <c r="E5" s="114">
        <f>IF(D5,(C5-D5)/D5,0)</f>
        <v>-0.79142182713073173</v>
      </c>
      <c r="F5" s="144">
        <v>4392165</v>
      </c>
      <c r="G5" s="150">
        <v>7019690</v>
      </c>
      <c r="H5" s="114">
        <f>IF(G5,(F5-G5)/G5,0)</f>
        <v>-0.37430783980489168</v>
      </c>
      <c r="I5" s="168">
        <f>IF(C5,F5/C5,0)</f>
        <v>1057.5884902480134</v>
      </c>
      <c r="J5" s="190">
        <f>IF(D5,G5/D5,0)</f>
        <v>352.55336246296019</v>
      </c>
      <c r="K5" s="116">
        <f>IF(J5,(I5-J5)/J5,0)</f>
        <v>1.9997969182867326</v>
      </c>
    </row>
    <row r="6" spans="1:11" ht="16.5">
      <c r="A6" s="26" t="s">
        <v>10</v>
      </c>
      <c r="B6" s="27" t="s">
        <v>11</v>
      </c>
      <c r="C6" s="144">
        <v>1617</v>
      </c>
      <c r="D6" s="194">
        <v>3196</v>
      </c>
      <c r="E6" s="114">
        <f t="shared" ref="E6:E13" si="0">IF(D6,(C6-D6)/D6,0)</f>
        <v>-0.49405506883604505</v>
      </c>
      <c r="F6" s="144">
        <v>1313459</v>
      </c>
      <c r="G6" s="150">
        <v>2056250</v>
      </c>
      <c r="H6" s="114">
        <f t="shared" ref="H6:H13" si="1">IF(G6,(F6-G6)/G6,0)</f>
        <v>-0.36123574468085107</v>
      </c>
      <c r="I6" s="168">
        <f t="shared" ref="I6:J11" si="2">IF(C6,F6/C6,0)</f>
        <v>812.28138528138527</v>
      </c>
      <c r="J6" s="190">
        <f t="shared" si="2"/>
        <v>643.38235294117646</v>
      </c>
      <c r="K6" s="116">
        <f t="shared" ref="K6:K11" si="3">IF(J6,(I6-J6)/J6,0)</f>
        <v>0.2625173531230674</v>
      </c>
    </row>
    <row r="7" spans="1:11" ht="16.5">
      <c r="A7" s="21" t="s">
        <v>12</v>
      </c>
      <c r="B7" s="28" t="s">
        <v>13</v>
      </c>
      <c r="C7" s="144">
        <v>2382</v>
      </c>
      <c r="D7" s="194">
        <v>677</v>
      </c>
      <c r="E7" s="115">
        <f t="shared" si="0"/>
        <v>2.5184638109305761</v>
      </c>
      <c r="F7" s="144">
        <v>294152</v>
      </c>
      <c r="G7" s="150">
        <v>400296</v>
      </c>
      <c r="H7" s="114">
        <f t="shared" si="1"/>
        <v>-0.26516377880368525</v>
      </c>
      <c r="I7" s="168">
        <f t="shared" si="2"/>
        <v>123.48950461796809</v>
      </c>
      <c r="J7" s="190">
        <f t="shared" si="2"/>
        <v>591.27917282127032</v>
      </c>
      <c r="K7" s="116">
        <f t="shared" si="3"/>
        <v>-0.79114856349710105</v>
      </c>
    </row>
    <row r="8" spans="1:11" ht="16.5">
      <c r="A8" s="21" t="s">
        <v>14</v>
      </c>
      <c r="B8" s="28" t="s">
        <v>15</v>
      </c>
      <c r="C8" s="144">
        <v>199</v>
      </c>
      <c r="D8" s="194">
        <v>31</v>
      </c>
      <c r="E8" s="114">
        <f t="shared" si="0"/>
        <v>5.419354838709677</v>
      </c>
      <c r="F8" s="144">
        <v>204642</v>
      </c>
      <c r="G8" s="150">
        <v>3126</v>
      </c>
      <c r="H8" s="114">
        <f t="shared" si="1"/>
        <v>64.464491362763908</v>
      </c>
      <c r="I8" s="168">
        <f t="shared" si="2"/>
        <v>1028.3517587939698</v>
      </c>
      <c r="J8" s="190">
        <f t="shared" si="2"/>
        <v>100.83870967741936</v>
      </c>
      <c r="K8" s="116">
        <f t="shared" si="3"/>
        <v>9.1979860916868397</v>
      </c>
    </row>
    <row r="9" spans="1:11" ht="16.5">
      <c r="A9" s="21" t="s">
        <v>16</v>
      </c>
      <c r="B9" s="28" t="s">
        <v>17</v>
      </c>
      <c r="C9" s="144">
        <v>8056</v>
      </c>
      <c r="D9" s="194">
        <v>22958</v>
      </c>
      <c r="E9" s="115">
        <f t="shared" si="0"/>
        <v>-0.64909835351511458</v>
      </c>
      <c r="F9" s="144">
        <v>7969362</v>
      </c>
      <c r="G9" s="150">
        <v>12824813</v>
      </c>
      <c r="H9" s="114">
        <f t="shared" si="1"/>
        <v>-0.37859819086640872</v>
      </c>
      <c r="I9" s="168">
        <f t="shared" si="2"/>
        <v>989.24553128103275</v>
      </c>
      <c r="J9" s="190">
        <f t="shared" si="2"/>
        <v>558.62065510933007</v>
      </c>
      <c r="K9" s="116">
        <f t="shared" si="3"/>
        <v>0.77087173958403532</v>
      </c>
    </row>
    <row r="10" spans="1:11" ht="16.5">
      <c r="A10" s="21" t="s">
        <v>18</v>
      </c>
      <c r="B10" s="28" t="s">
        <v>19</v>
      </c>
      <c r="C10" s="144">
        <v>75816</v>
      </c>
      <c r="D10" s="194">
        <v>58374</v>
      </c>
      <c r="E10" s="115">
        <f t="shared" si="0"/>
        <v>0.29879740980573544</v>
      </c>
      <c r="F10" s="144">
        <v>111824679</v>
      </c>
      <c r="G10" s="150">
        <v>85764342</v>
      </c>
      <c r="H10" s="114">
        <f t="shared" si="1"/>
        <v>0.30385981390727629</v>
      </c>
      <c r="I10" s="168">
        <f t="shared" si="2"/>
        <v>1474.9482826843937</v>
      </c>
      <c r="J10" s="190">
        <f t="shared" si="2"/>
        <v>1469.221605509302</v>
      </c>
      <c r="K10" s="116">
        <f t="shared" si="3"/>
        <v>3.8977627021123001E-3</v>
      </c>
    </row>
    <row r="11" spans="1:11" ht="17.25" thickBot="1">
      <c r="A11" s="30" t="s">
        <v>20</v>
      </c>
      <c r="B11" s="70" t="s">
        <v>21</v>
      </c>
      <c r="C11" s="99">
        <f>SUM(C5:C10)</f>
        <v>92223</v>
      </c>
      <c r="D11" s="112">
        <f>SUM(D5:D10)</f>
        <v>105147</v>
      </c>
      <c r="E11" s="111">
        <f t="shared" si="0"/>
        <v>-0.12291363519643927</v>
      </c>
      <c r="F11" s="99">
        <f>SUM(F5:F10)</f>
        <v>125998459</v>
      </c>
      <c r="G11" s="112">
        <f>SUM(G5:G10)</f>
        <v>108068517</v>
      </c>
      <c r="H11" s="111">
        <f t="shared" si="1"/>
        <v>0.16591272368436405</v>
      </c>
      <c r="I11" s="171">
        <f t="shared" si="2"/>
        <v>1366.2368281231363</v>
      </c>
      <c r="J11" s="191">
        <f t="shared" si="2"/>
        <v>1027.7850723273132</v>
      </c>
      <c r="K11" s="111">
        <f t="shared" si="3"/>
        <v>0.32930207385619453</v>
      </c>
    </row>
    <row r="12" spans="1:11" ht="11.25" customHeight="1" thickTop="1">
      <c r="A12" s="33"/>
      <c r="B12" s="34"/>
      <c r="C12" s="148"/>
      <c r="D12" s="161"/>
      <c r="E12" s="160"/>
      <c r="F12" s="148"/>
      <c r="G12" s="162"/>
      <c r="H12" s="160"/>
      <c r="I12" s="172"/>
      <c r="J12" s="192"/>
      <c r="K12" s="163"/>
    </row>
    <row r="13" spans="1:11" ht="16.5">
      <c r="A13" s="21" t="s">
        <v>22</v>
      </c>
      <c r="B13" s="22" t="s">
        <v>23</v>
      </c>
      <c r="C13" s="158">
        <v>27</v>
      </c>
      <c r="D13" s="195">
        <v>44</v>
      </c>
      <c r="E13" s="114">
        <f t="shared" si="0"/>
        <v>-0.38636363636363635</v>
      </c>
      <c r="F13" s="158">
        <v>22111</v>
      </c>
      <c r="G13" s="165">
        <v>25799</v>
      </c>
      <c r="H13" s="114">
        <f t="shared" si="1"/>
        <v>-0.14295127718128608</v>
      </c>
      <c r="I13" s="168">
        <f t="shared" ref="I13:J13" si="4">IF(C13,F13/C13,0)</f>
        <v>818.92592592592598</v>
      </c>
      <c r="J13" s="190">
        <f t="shared" si="4"/>
        <v>586.34090909090912</v>
      </c>
      <c r="K13" s="116">
        <f t="shared" ref="K13" si="5">IF(J13,(I13-J13)/J13,0)</f>
        <v>0.39667199274160786</v>
      </c>
    </row>
    <row r="14" spans="1:11" ht="17.25" thickBot="1">
      <c r="A14" s="30" t="s">
        <v>24</v>
      </c>
      <c r="B14" s="36" t="s">
        <v>76</v>
      </c>
      <c r="C14" s="99">
        <f>SUM(C11:C13)</f>
        <v>92250</v>
      </c>
      <c r="D14" s="112">
        <f>SUM(D11:D13)</f>
        <v>105191</v>
      </c>
      <c r="E14" s="117">
        <f>(C14-D14)/D14</f>
        <v>-0.12302383283741004</v>
      </c>
      <c r="F14" s="99">
        <f>SUM(F11:F13)</f>
        <v>126020570</v>
      </c>
      <c r="G14" s="112">
        <f>SUM(G11:G13)</f>
        <v>108094316</v>
      </c>
      <c r="H14" s="118">
        <f>(F14-G14)/G14</f>
        <v>0.16583900674296326</v>
      </c>
      <c r="I14" s="101">
        <f>F14/C14</f>
        <v>1366.0766395663957</v>
      </c>
      <c r="J14" s="193">
        <f>G14/D14</f>
        <v>1027.6004220893421</v>
      </c>
      <c r="K14" s="111">
        <f>(I14-J14)/J14</f>
        <v>0.32938505103847221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202" t="s">
        <v>242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243</v>
      </c>
      <c r="D18" s="186" t="s">
        <v>239</v>
      </c>
      <c r="E18" s="9" t="s">
        <v>69</v>
      </c>
      <c r="F18" s="180" t="s">
        <v>240</v>
      </c>
      <c r="G18" s="74" t="s">
        <v>241</v>
      </c>
      <c r="H18" s="9" t="s">
        <v>69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78</v>
      </c>
      <c r="I19" s="45"/>
      <c r="J19" s="44"/>
    </row>
    <row r="20" spans="1:10" ht="16.5">
      <c r="A20" s="46" t="s">
        <v>28</v>
      </c>
      <c r="B20" s="22" t="s">
        <v>29</v>
      </c>
      <c r="C20" s="196">
        <v>3760</v>
      </c>
      <c r="D20" s="197">
        <v>3700</v>
      </c>
      <c r="E20" s="116">
        <f t="shared" ref="E20:E41" si="6">IF(D20,(C20-D20)/D20,0)</f>
        <v>1.6216216216216217E-2</v>
      </c>
      <c r="F20" s="144">
        <v>345064</v>
      </c>
      <c r="G20" s="150">
        <v>432768</v>
      </c>
      <c r="H20" s="116">
        <f t="shared" ref="H20:H24" si="7">IF(G20,(F20-G20)/G20,0)</f>
        <v>-0.20265823720792664</v>
      </c>
      <c r="I20" s="4"/>
      <c r="J20" s="4"/>
    </row>
    <row r="21" spans="1:10" ht="16.5">
      <c r="A21" s="46" t="s">
        <v>30</v>
      </c>
      <c r="B21" s="22" t="s">
        <v>31</v>
      </c>
      <c r="C21" s="196">
        <v>140</v>
      </c>
      <c r="D21" s="198">
        <v>936</v>
      </c>
      <c r="E21" s="114">
        <f t="shared" si="6"/>
        <v>-0.8504273504273504</v>
      </c>
      <c r="F21" s="144">
        <v>23070</v>
      </c>
      <c r="G21" s="150">
        <v>138831</v>
      </c>
      <c r="H21" s="116">
        <f t="shared" si="7"/>
        <v>-0.83382673898480886</v>
      </c>
      <c r="I21" s="4"/>
      <c r="J21" s="4"/>
    </row>
    <row r="22" spans="1:10" ht="16.5">
      <c r="A22" s="46" t="s">
        <v>32</v>
      </c>
      <c r="B22" s="22" t="s">
        <v>33</v>
      </c>
      <c r="C22" s="144">
        <v>784861</v>
      </c>
      <c r="D22" s="199">
        <v>800063</v>
      </c>
      <c r="E22" s="114">
        <f t="shared" si="6"/>
        <v>-1.9001003670960911E-2</v>
      </c>
      <c r="F22" s="144">
        <v>44251846</v>
      </c>
      <c r="G22" s="150">
        <v>37997147</v>
      </c>
      <c r="H22" s="116">
        <f t="shared" si="7"/>
        <v>0.16460970082832799</v>
      </c>
      <c r="I22" s="4"/>
      <c r="J22" s="4"/>
    </row>
    <row r="23" spans="1:10" ht="16.5">
      <c r="A23" s="46" t="s">
        <v>34</v>
      </c>
      <c r="B23" s="22" t="s">
        <v>35</v>
      </c>
      <c r="C23" s="144">
        <v>125558</v>
      </c>
      <c r="D23" s="199">
        <v>72423</v>
      </c>
      <c r="E23" s="116">
        <f t="shared" si="6"/>
        <v>0.73367576598594364</v>
      </c>
      <c r="F23" s="144">
        <v>3334230</v>
      </c>
      <c r="G23" s="150">
        <v>1331082</v>
      </c>
      <c r="H23" s="116">
        <f t="shared" si="7"/>
        <v>1.5049020270727123</v>
      </c>
      <c r="I23" s="4"/>
      <c r="J23" s="4"/>
    </row>
    <row r="24" spans="1:10" ht="16.5">
      <c r="A24" s="46" t="s">
        <v>36</v>
      </c>
      <c r="B24" s="22" t="s">
        <v>37</v>
      </c>
      <c r="C24" s="144">
        <v>225996</v>
      </c>
      <c r="D24" s="199">
        <v>83398</v>
      </c>
      <c r="E24" s="116">
        <f t="shared" si="6"/>
        <v>1.7098491570541261</v>
      </c>
      <c r="F24" s="144">
        <v>6823313</v>
      </c>
      <c r="G24" s="150">
        <v>2299986</v>
      </c>
      <c r="H24" s="116">
        <f t="shared" si="7"/>
        <v>1.9666758841140772</v>
      </c>
      <c r="I24" s="4"/>
      <c r="J24" s="4"/>
    </row>
    <row r="25" spans="1:10" ht="16.5">
      <c r="A25" s="46" t="s">
        <v>38</v>
      </c>
      <c r="B25" s="22" t="s">
        <v>39</v>
      </c>
      <c r="C25" s="144">
        <v>73252</v>
      </c>
      <c r="D25" s="199">
        <v>30773</v>
      </c>
      <c r="E25" s="114">
        <f t="shared" si="6"/>
        <v>1.3803984011958534</v>
      </c>
      <c r="F25" s="144">
        <v>10907652</v>
      </c>
      <c r="G25" s="150">
        <v>3415977</v>
      </c>
      <c r="H25" s="116">
        <f>IF(G25,(F25-G25)/G25,0)</f>
        <v>2.1931280567755578</v>
      </c>
      <c r="I25" s="4"/>
      <c r="J25" s="4"/>
    </row>
    <row r="26" spans="1:10" ht="16.5">
      <c r="A26" s="46" t="s">
        <v>40</v>
      </c>
      <c r="B26" s="22" t="s">
        <v>41</v>
      </c>
      <c r="C26" s="144">
        <v>40575</v>
      </c>
      <c r="D26" s="199">
        <v>30671</v>
      </c>
      <c r="E26" s="114">
        <f t="shared" si="6"/>
        <v>0.32291089302598547</v>
      </c>
      <c r="F26" s="144">
        <v>8230496</v>
      </c>
      <c r="G26" s="150">
        <v>3156781</v>
      </c>
      <c r="H26" s="116">
        <f t="shared" ref="H26:H41" si="8">IF(G26,(F26-G26)/G26,0)</f>
        <v>1.6072432645786958</v>
      </c>
      <c r="I26" s="4"/>
      <c r="J26" s="4"/>
    </row>
    <row r="27" spans="1:10" ht="16.5">
      <c r="A27" s="46">
        <v>87149320103</v>
      </c>
      <c r="B27" s="22" t="s">
        <v>99</v>
      </c>
      <c r="C27" s="144">
        <v>917</v>
      </c>
      <c r="D27" s="199">
        <v>4619</v>
      </c>
      <c r="E27" s="114">
        <f>IF(D27,(C27-D27)/D27,0)</f>
        <v>-0.80147218012556831</v>
      </c>
      <c r="F27" s="144">
        <v>30165</v>
      </c>
      <c r="G27" s="150">
        <v>246046</v>
      </c>
      <c r="H27" s="116">
        <f t="shared" si="8"/>
        <v>-0.87740097380164683</v>
      </c>
      <c r="I27" s="4"/>
      <c r="J27" s="4"/>
    </row>
    <row r="28" spans="1:10" ht="16.5">
      <c r="A28" s="46" t="s">
        <v>42</v>
      </c>
      <c r="B28" s="22" t="s">
        <v>43</v>
      </c>
      <c r="C28" s="144">
        <v>308</v>
      </c>
      <c r="D28" s="199">
        <v>1127</v>
      </c>
      <c r="E28" s="114">
        <f t="shared" si="6"/>
        <v>-0.72670807453416153</v>
      </c>
      <c r="F28" s="144">
        <v>16888</v>
      </c>
      <c r="G28" s="150">
        <v>25392</v>
      </c>
      <c r="H28" s="116">
        <f t="shared" si="8"/>
        <v>-0.33490863264020165</v>
      </c>
      <c r="I28" s="4"/>
      <c r="J28" s="4"/>
    </row>
    <row r="29" spans="1:10" ht="16.5">
      <c r="A29" s="46" t="s">
        <v>44</v>
      </c>
      <c r="B29" s="22" t="s">
        <v>45</v>
      </c>
      <c r="C29" s="144">
        <v>753917</v>
      </c>
      <c r="D29" s="199">
        <v>491753</v>
      </c>
      <c r="E29" s="116">
        <f t="shared" si="6"/>
        <v>0.53312130276785297</v>
      </c>
      <c r="F29" s="144">
        <v>28532861</v>
      </c>
      <c r="G29" s="150">
        <v>23442337</v>
      </c>
      <c r="H29" s="116">
        <f t="shared" si="8"/>
        <v>0.21715087535854466</v>
      </c>
      <c r="I29" s="4"/>
      <c r="J29" s="4"/>
    </row>
    <row r="30" spans="1:10" ht="16.5">
      <c r="A30" s="46" t="s">
        <v>46</v>
      </c>
      <c r="B30" s="22" t="s">
        <v>47</v>
      </c>
      <c r="C30" s="144">
        <v>43197</v>
      </c>
      <c r="D30" s="199">
        <v>25045</v>
      </c>
      <c r="E30" s="116">
        <f t="shared" si="6"/>
        <v>0.7247754042723098</v>
      </c>
      <c r="F30" s="144">
        <v>1809589</v>
      </c>
      <c r="G30" s="150">
        <v>1151074</v>
      </c>
      <c r="H30" s="116">
        <f t="shared" si="8"/>
        <v>0.57208745919028658</v>
      </c>
      <c r="I30" s="4"/>
      <c r="J30" s="4"/>
    </row>
    <row r="31" spans="1:10" ht="16.5">
      <c r="A31" s="46" t="s">
        <v>48</v>
      </c>
      <c r="B31" s="22" t="s">
        <v>49</v>
      </c>
      <c r="C31" s="144">
        <v>153360</v>
      </c>
      <c r="D31" s="199">
        <v>76287</v>
      </c>
      <c r="E31" s="116">
        <f t="shared" si="6"/>
        <v>1.0103031971371268</v>
      </c>
      <c r="F31" s="144">
        <v>2630379</v>
      </c>
      <c r="G31" s="150">
        <v>1577236</v>
      </c>
      <c r="H31" s="116">
        <f t="shared" si="8"/>
        <v>0.66771427991752663</v>
      </c>
      <c r="I31" s="4"/>
      <c r="J31" s="4"/>
    </row>
    <row r="32" spans="1:10" ht="16.5">
      <c r="A32" s="46" t="s">
        <v>50</v>
      </c>
      <c r="B32" s="22" t="s">
        <v>51</v>
      </c>
      <c r="C32" s="144">
        <v>149419</v>
      </c>
      <c r="D32" s="199">
        <v>191831</v>
      </c>
      <c r="E32" s="114">
        <f t="shared" si="6"/>
        <v>-0.22109043898014399</v>
      </c>
      <c r="F32" s="144">
        <v>8854563</v>
      </c>
      <c r="G32" s="150">
        <v>9047580</v>
      </c>
      <c r="H32" s="116">
        <f t="shared" si="8"/>
        <v>-2.1333549965847222E-2</v>
      </c>
      <c r="I32" s="4"/>
      <c r="J32" s="4"/>
    </row>
    <row r="33" spans="1:10" ht="16.5">
      <c r="A33" s="46" t="s">
        <v>52</v>
      </c>
      <c r="B33" s="22" t="s">
        <v>53</v>
      </c>
      <c r="C33" s="144">
        <v>29681</v>
      </c>
      <c r="D33" s="199">
        <v>62843</v>
      </c>
      <c r="E33" s="114">
        <f t="shared" si="6"/>
        <v>-0.52769600432824659</v>
      </c>
      <c r="F33" s="144">
        <v>1162685</v>
      </c>
      <c r="G33" s="150">
        <v>1711169</v>
      </c>
      <c r="H33" s="116">
        <f t="shared" si="8"/>
        <v>-0.32053175343873108</v>
      </c>
      <c r="I33" s="4"/>
      <c r="J33" s="4"/>
    </row>
    <row r="34" spans="1:10" ht="16.5">
      <c r="A34" s="46" t="s">
        <v>54</v>
      </c>
      <c r="B34" s="22" t="s">
        <v>55</v>
      </c>
      <c r="C34" s="144">
        <v>113952</v>
      </c>
      <c r="D34" s="199">
        <v>135208</v>
      </c>
      <c r="E34" s="114">
        <f t="shared" si="6"/>
        <v>-0.15720963256612036</v>
      </c>
      <c r="F34" s="144">
        <v>12910084</v>
      </c>
      <c r="G34" s="150">
        <v>14090990</v>
      </c>
      <c r="H34" s="116">
        <f t="shared" si="8"/>
        <v>-8.3805751050848809E-2</v>
      </c>
      <c r="I34" s="4"/>
      <c r="J34" s="4"/>
    </row>
    <row r="35" spans="1:10" ht="16.5">
      <c r="A35" s="46">
        <v>87149320906</v>
      </c>
      <c r="B35" s="22" t="s">
        <v>98</v>
      </c>
      <c r="C35" s="144">
        <v>224629</v>
      </c>
      <c r="D35" s="199">
        <v>226743</v>
      </c>
      <c r="E35" s="114">
        <f t="shared" si="6"/>
        <v>-9.3233308194740298E-3</v>
      </c>
      <c r="F35" s="144">
        <v>6467295</v>
      </c>
      <c r="G35" s="150">
        <v>7821713</v>
      </c>
      <c r="H35" s="116">
        <f t="shared" si="8"/>
        <v>-0.17316130111140615</v>
      </c>
      <c r="I35" s="4"/>
      <c r="J35" s="4"/>
    </row>
    <row r="36" spans="1:10" ht="16.5">
      <c r="A36" s="46" t="s">
        <v>56</v>
      </c>
      <c r="B36" s="22" t="s">
        <v>57</v>
      </c>
      <c r="C36" s="144">
        <v>10190</v>
      </c>
      <c r="D36" s="199">
        <v>14845</v>
      </c>
      <c r="E36" s="114">
        <f t="shared" si="6"/>
        <v>-0.31357359380262717</v>
      </c>
      <c r="F36" s="144">
        <v>239010</v>
      </c>
      <c r="G36" s="150">
        <v>394720</v>
      </c>
      <c r="H36" s="116">
        <f t="shared" si="8"/>
        <v>-0.39448216457235508</v>
      </c>
      <c r="I36" s="4"/>
      <c r="J36" s="4"/>
    </row>
    <row r="37" spans="1:10" ht="16.5">
      <c r="A37" s="46" t="s">
        <v>58</v>
      </c>
      <c r="B37" s="22" t="s">
        <v>59</v>
      </c>
      <c r="C37" s="144">
        <v>37351</v>
      </c>
      <c r="D37" s="199">
        <v>20011</v>
      </c>
      <c r="E37" s="116">
        <f t="shared" si="6"/>
        <v>0.86652341212333217</v>
      </c>
      <c r="F37" s="144">
        <v>1447519</v>
      </c>
      <c r="G37" s="150">
        <v>932469</v>
      </c>
      <c r="H37" s="116">
        <f t="shared" si="8"/>
        <v>0.55235080201057618</v>
      </c>
      <c r="I37" s="4"/>
      <c r="J37" s="4"/>
    </row>
    <row r="38" spans="1:10" ht="16.5">
      <c r="A38" s="46" t="s">
        <v>60</v>
      </c>
      <c r="B38" s="22" t="s">
        <v>61</v>
      </c>
      <c r="C38" s="144">
        <v>38859</v>
      </c>
      <c r="D38" s="199">
        <v>38785</v>
      </c>
      <c r="E38" s="114">
        <f t="shared" si="6"/>
        <v>1.9079541059688024E-3</v>
      </c>
      <c r="F38" s="144">
        <v>1195378</v>
      </c>
      <c r="G38" s="150">
        <v>1590736</v>
      </c>
      <c r="H38" s="116">
        <f t="shared" si="8"/>
        <v>-0.24853778376801683</v>
      </c>
      <c r="I38" s="4"/>
      <c r="J38" s="4"/>
    </row>
    <row r="39" spans="1:10" ht="16.5">
      <c r="A39" s="46" t="s">
        <v>62</v>
      </c>
      <c r="B39" s="22" t="s">
        <v>63</v>
      </c>
      <c r="C39" s="144">
        <v>104571</v>
      </c>
      <c r="D39" s="199">
        <v>78095</v>
      </c>
      <c r="E39" s="116">
        <f t="shared" si="6"/>
        <v>0.33902298482617327</v>
      </c>
      <c r="F39" s="144">
        <v>4318239</v>
      </c>
      <c r="G39" s="150">
        <v>2969800</v>
      </c>
      <c r="H39" s="116">
        <f t="shared" si="8"/>
        <v>0.45405044110714526</v>
      </c>
      <c r="I39" s="4"/>
      <c r="J39" s="4"/>
    </row>
    <row r="40" spans="1:10" ht="16.5">
      <c r="A40" s="46" t="s">
        <v>64</v>
      </c>
      <c r="B40" s="22" t="s">
        <v>65</v>
      </c>
      <c r="C40" s="144">
        <v>532596</v>
      </c>
      <c r="D40" s="199">
        <v>414826</v>
      </c>
      <c r="E40" s="114">
        <f t="shared" si="6"/>
        <v>0.28390216620944686</v>
      </c>
      <c r="F40" s="144">
        <v>10515317</v>
      </c>
      <c r="G40" s="150">
        <v>7917304</v>
      </c>
      <c r="H40" s="116">
        <f t="shared" si="8"/>
        <v>0.32814364586733058</v>
      </c>
      <c r="I40" s="4"/>
      <c r="J40" s="4"/>
    </row>
    <row r="41" spans="1:10" ht="16.5">
      <c r="A41" s="46" t="s">
        <v>66</v>
      </c>
      <c r="B41" s="22" t="s">
        <v>67</v>
      </c>
      <c r="C41" s="144">
        <v>17488</v>
      </c>
      <c r="D41" s="199">
        <v>11371</v>
      </c>
      <c r="E41" s="114">
        <f t="shared" si="6"/>
        <v>0.53794741007826929</v>
      </c>
      <c r="F41" s="144">
        <v>149809</v>
      </c>
      <c r="G41" s="150">
        <v>141035</v>
      </c>
      <c r="H41" s="116">
        <f t="shared" si="8"/>
        <v>6.2211507781756305E-2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3464577</v>
      </c>
      <c r="D42" s="173">
        <f>SUM(D20:D41)</f>
        <v>2815353</v>
      </c>
      <c r="E42" s="111">
        <f t="shared" ref="E42" si="9">(C42-D42)/D42</f>
        <v>0.23060127806353234</v>
      </c>
      <c r="F42" s="120">
        <f>SUM(F20:F41)</f>
        <v>154195452</v>
      </c>
      <c r="G42" s="173">
        <f>SUM(G20:G41)</f>
        <v>121832173</v>
      </c>
      <c r="H42" s="118">
        <f t="shared" ref="H42" si="10">(F42-G42)/G42</f>
        <v>0.26563819886886531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H5:H14">
    <cfRule type="cellIs" dxfId="181" priority="1" operator="greaterThanOrEqual">
      <formula>0</formula>
    </cfRule>
    <cfRule type="cellIs" dxfId="180" priority="2" operator="lessThan">
      <formula>0</formula>
    </cfRule>
  </conditionalFormatting>
  <conditionalFormatting sqref="H20:H42">
    <cfRule type="cellIs" dxfId="179" priority="3" operator="greaterThanOrEqual">
      <formula>0</formula>
    </cfRule>
    <cfRule type="cellIs" dxfId="178" priority="4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1F75-11CB-4950-9FA4-779A254AC58F}">
  <sheetPr>
    <tabColor theme="5" tint="-0.499984740745262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20" style="4" customWidth="1"/>
    <col min="4" max="4" width="19.125" style="4" customWidth="1"/>
    <col min="5" max="5" width="12.125" style="4" customWidth="1"/>
    <col min="6" max="6" width="19.875" style="4" customWidth="1"/>
    <col min="7" max="7" width="20.87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201" t="s">
        <v>244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ht="8.25" customHeight="1"/>
    <row r="3" spans="1:11">
      <c r="A3" s="5" t="s">
        <v>0</v>
      </c>
      <c r="B3" s="6" t="s">
        <v>1</v>
      </c>
      <c r="C3" s="181" t="s">
        <v>243</v>
      </c>
      <c r="D3" s="186" t="s">
        <v>239</v>
      </c>
      <c r="E3" s="9" t="s">
        <v>79</v>
      </c>
      <c r="F3" s="180" t="s">
        <v>240</v>
      </c>
      <c r="G3" s="74" t="s">
        <v>241</v>
      </c>
      <c r="H3" s="9" t="s">
        <v>79</v>
      </c>
      <c r="I3" s="56" t="s">
        <v>134</v>
      </c>
      <c r="J3" s="56" t="s">
        <v>85</v>
      </c>
      <c r="K3" s="64" t="s">
        <v>70</v>
      </c>
    </row>
    <row r="4" spans="1:11">
      <c r="A4" s="13"/>
      <c r="B4" s="14"/>
      <c r="C4" s="179" t="s">
        <v>71</v>
      </c>
      <c r="D4" s="75" t="s">
        <v>71</v>
      </c>
      <c r="E4" s="16" t="s">
        <v>72</v>
      </c>
      <c r="F4" s="179" t="s">
        <v>73</v>
      </c>
      <c r="G4" s="75" t="s">
        <v>73</v>
      </c>
      <c r="H4" s="16" t="s">
        <v>74</v>
      </c>
      <c r="I4" s="58" t="s">
        <v>7</v>
      </c>
      <c r="J4" s="65" t="s">
        <v>7</v>
      </c>
      <c r="K4" s="66" t="s">
        <v>75</v>
      </c>
    </row>
    <row r="5" spans="1:11" ht="16.5">
      <c r="A5" s="21" t="s">
        <v>8</v>
      </c>
      <c r="B5" s="22" t="s">
        <v>9</v>
      </c>
      <c r="C5" s="144">
        <v>42144</v>
      </c>
      <c r="D5" s="194">
        <v>35328</v>
      </c>
      <c r="E5" s="115">
        <f>IF(D5,(C5-D5)/D5,0)</f>
        <v>0.19293478260869565</v>
      </c>
      <c r="F5" s="144">
        <v>2469777</v>
      </c>
      <c r="G5" s="150">
        <v>2210053</v>
      </c>
      <c r="H5" s="114">
        <f t="shared" ref="H5:H11" si="0">(F5-G5)/G5</f>
        <v>0.11751935360826188</v>
      </c>
      <c r="I5" s="168">
        <f t="shared" ref="I5:J11" si="1">F5/C5</f>
        <v>58.603288724373577</v>
      </c>
      <c r="J5" s="168">
        <f t="shared" si="1"/>
        <v>62.558112545289852</v>
      </c>
      <c r="K5" s="125">
        <f t="shared" ref="K5:K11" si="2">(I5-J5)/J5</f>
        <v>-6.3218400619953527E-2</v>
      </c>
    </row>
    <row r="6" spans="1:11" ht="16.5">
      <c r="A6" s="26" t="s">
        <v>10</v>
      </c>
      <c r="B6" s="27" t="s">
        <v>11</v>
      </c>
      <c r="C6" s="144">
        <v>18054</v>
      </c>
      <c r="D6" s="194">
        <v>19319</v>
      </c>
      <c r="E6" s="114">
        <f t="shared" ref="E6:E11" si="3">IF(D6,(C6-D6)/D6,0)</f>
        <v>-6.5479579688389675E-2</v>
      </c>
      <c r="F6" s="144">
        <v>1663433</v>
      </c>
      <c r="G6" s="150">
        <v>1898699</v>
      </c>
      <c r="H6" s="114">
        <f t="shared" si="0"/>
        <v>-0.12390905562177049</v>
      </c>
      <c r="I6" s="168">
        <f t="shared" si="1"/>
        <v>92.136534839924664</v>
      </c>
      <c r="J6" s="168">
        <f t="shared" si="1"/>
        <v>98.281432786376101</v>
      </c>
      <c r="K6" s="125">
        <f t="shared" si="2"/>
        <v>-6.2523487623628235E-2</v>
      </c>
    </row>
    <row r="7" spans="1:11" ht="16.5">
      <c r="A7" s="21" t="s">
        <v>12</v>
      </c>
      <c r="B7" s="28" t="s">
        <v>13</v>
      </c>
      <c r="C7" s="144">
        <v>26601</v>
      </c>
      <c r="D7" s="194">
        <v>27994</v>
      </c>
      <c r="E7" s="115">
        <f t="shared" si="3"/>
        <v>-4.9760662999214118E-2</v>
      </c>
      <c r="F7" s="144">
        <v>1596989</v>
      </c>
      <c r="G7" s="150">
        <v>1562361</v>
      </c>
      <c r="H7" s="114">
        <f t="shared" si="0"/>
        <v>2.2163891699805614E-2</v>
      </c>
      <c r="I7" s="168">
        <f t="shared" si="1"/>
        <v>60.034923499116573</v>
      </c>
      <c r="J7" s="168">
        <f t="shared" si="1"/>
        <v>55.810566549974993</v>
      </c>
      <c r="K7" s="125">
        <f t="shared" si="2"/>
        <v>7.5690988468266551E-2</v>
      </c>
    </row>
    <row r="8" spans="1:11" ht="16.5">
      <c r="A8" s="21" t="s">
        <v>14</v>
      </c>
      <c r="B8" s="28" t="s">
        <v>15</v>
      </c>
      <c r="C8" s="144">
        <v>45890</v>
      </c>
      <c r="D8" s="194">
        <v>43237</v>
      </c>
      <c r="E8" s="116">
        <f t="shared" si="3"/>
        <v>6.1359483775470083E-2</v>
      </c>
      <c r="F8" s="144">
        <v>4767895</v>
      </c>
      <c r="G8" s="150">
        <v>4985940</v>
      </c>
      <c r="H8" s="114">
        <f t="shared" si="0"/>
        <v>-4.3731974311764683E-2</v>
      </c>
      <c r="I8" s="168">
        <f t="shared" si="1"/>
        <v>103.89834386576597</v>
      </c>
      <c r="J8" s="168">
        <f t="shared" si="1"/>
        <v>115.31651132132201</v>
      </c>
      <c r="K8" s="125">
        <f t="shared" si="2"/>
        <v>-9.9015893948959821E-2</v>
      </c>
    </row>
    <row r="9" spans="1:11" ht="16.5">
      <c r="A9" s="21" t="s">
        <v>16</v>
      </c>
      <c r="B9" s="28" t="s">
        <v>17</v>
      </c>
      <c r="C9" s="144">
        <v>14216</v>
      </c>
      <c r="D9" s="194">
        <v>15217</v>
      </c>
      <c r="E9" s="116">
        <f t="shared" si="3"/>
        <v>-6.5781691529210748E-2</v>
      </c>
      <c r="F9" s="144">
        <v>1790556</v>
      </c>
      <c r="G9" s="187">
        <v>1566285</v>
      </c>
      <c r="H9" s="116">
        <f t="shared" si="0"/>
        <v>0.14318658481693944</v>
      </c>
      <c r="I9" s="168">
        <f t="shared" si="1"/>
        <v>125.95357343837929</v>
      </c>
      <c r="J9" s="168">
        <f t="shared" si="1"/>
        <v>102.9299467700598</v>
      </c>
      <c r="K9" s="125">
        <f t="shared" si="2"/>
        <v>0.22368248882662972</v>
      </c>
    </row>
    <row r="10" spans="1:11" ht="16.5">
      <c r="A10" s="21" t="s">
        <v>18</v>
      </c>
      <c r="B10" s="28" t="s">
        <v>19</v>
      </c>
      <c r="C10" s="144">
        <v>24173</v>
      </c>
      <c r="D10" s="182">
        <v>14148</v>
      </c>
      <c r="E10" s="116">
        <f t="shared" si="3"/>
        <v>0.70858071812270285</v>
      </c>
      <c r="F10" s="144">
        <v>8864067</v>
      </c>
      <c r="G10" s="187">
        <v>2707984</v>
      </c>
      <c r="H10" s="124">
        <f t="shared" si="0"/>
        <v>2.273308483358838</v>
      </c>
      <c r="I10" s="169">
        <f t="shared" si="1"/>
        <v>366.69288048649321</v>
      </c>
      <c r="J10" s="169">
        <f t="shared" si="1"/>
        <v>191.40401470172463</v>
      </c>
      <c r="K10" s="126">
        <f t="shared" si="2"/>
        <v>0.91580558567661619</v>
      </c>
    </row>
    <row r="11" spans="1:11" ht="17.25" thickBot="1">
      <c r="A11" s="48" t="s">
        <v>20</v>
      </c>
      <c r="B11" s="70" t="s">
        <v>21</v>
      </c>
      <c r="C11" s="99">
        <f>SUM(C5:C10)</f>
        <v>171078</v>
      </c>
      <c r="D11" s="174">
        <f>SUM(D5:D10)</f>
        <v>155243</v>
      </c>
      <c r="E11" s="142">
        <f t="shared" si="3"/>
        <v>0.10200137848405404</v>
      </c>
      <c r="F11" s="99">
        <f>SUM(F5:F10)</f>
        <v>21152717</v>
      </c>
      <c r="G11" s="174">
        <f>SUM(G5:G10)</f>
        <v>14931322</v>
      </c>
      <c r="H11" s="122">
        <f t="shared" si="0"/>
        <v>0.41666739221081694</v>
      </c>
      <c r="I11" s="101">
        <f t="shared" si="1"/>
        <v>123.64370053425922</v>
      </c>
      <c r="J11" s="101">
        <f t="shared" si="1"/>
        <v>96.18032375050727</v>
      </c>
      <c r="K11" s="123">
        <f t="shared" si="2"/>
        <v>0.28554049012137067</v>
      </c>
    </row>
    <row r="12" spans="1:11" ht="11.25" customHeight="1" thickTop="1">
      <c r="A12" s="33"/>
      <c r="B12" s="34"/>
      <c r="C12" s="148"/>
      <c r="D12" s="161"/>
      <c r="E12" s="166"/>
      <c r="F12" s="148"/>
      <c r="G12" s="162"/>
      <c r="H12" s="166"/>
      <c r="I12" s="170"/>
      <c r="J12" s="170"/>
      <c r="K12" s="167"/>
    </row>
    <row r="13" spans="1:11" ht="16.5">
      <c r="A13" s="21" t="s">
        <v>22</v>
      </c>
      <c r="B13" s="22" t="s">
        <v>23</v>
      </c>
      <c r="C13" s="144">
        <v>3148</v>
      </c>
      <c r="D13" s="195">
        <v>2033</v>
      </c>
      <c r="E13" s="128">
        <f>(C13-D13)/D13</f>
        <v>0.54845056566650274</v>
      </c>
      <c r="F13" s="158">
        <v>177048</v>
      </c>
      <c r="G13" s="165">
        <v>91376</v>
      </c>
      <c r="H13" s="129">
        <f>(F13-G13)/G13</f>
        <v>0.93757660654876551</v>
      </c>
      <c r="I13" s="169">
        <f>F13/C13</f>
        <v>56.241423125794157</v>
      </c>
      <c r="J13" s="169">
        <f>G13/D13</f>
        <v>44.946384653221841</v>
      </c>
      <c r="K13" s="125">
        <f>(I13-J13)/J13</f>
        <v>0.2513002671898476</v>
      </c>
    </row>
    <row r="14" spans="1:11" ht="17.25" thickBot="1">
      <c r="A14" s="48" t="s">
        <v>24</v>
      </c>
      <c r="B14" s="73" t="s">
        <v>76</v>
      </c>
      <c r="C14" s="99">
        <f>SUM(C11:C13)</f>
        <v>174226</v>
      </c>
      <c r="D14" s="112">
        <f>D11+D13</f>
        <v>157276</v>
      </c>
      <c r="E14" s="127">
        <f>(C14-D14)/D14</f>
        <v>0.10777232381291488</v>
      </c>
      <c r="F14" s="99">
        <f>SUM(F11:F13)</f>
        <v>21329765</v>
      </c>
      <c r="G14" s="112">
        <f>G11+G13</f>
        <v>15022698</v>
      </c>
      <c r="H14" s="117">
        <f>(F14-G14)/G14</f>
        <v>0.41983583774365962</v>
      </c>
      <c r="I14" s="101">
        <f>F14/C14</f>
        <v>122.42584344472122</v>
      </c>
      <c r="J14" s="101">
        <f>G14/D14</f>
        <v>95.518057427706708</v>
      </c>
      <c r="K14" s="123">
        <f>(I14-J14)/J14</f>
        <v>0.28170365626813337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9.5" customHeight="1">
      <c r="A16" s="201" t="s">
        <v>245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181" t="s">
        <v>243</v>
      </c>
      <c r="D18" s="186" t="s">
        <v>239</v>
      </c>
      <c r="E18" s="9" t="s">
        <v>79</v>
      </c>
      <c r="F18" s="180" t="s">
        <v>240</v>
      </c>
      <c r="G18" s="74" t="s">
        <v>241</v>
      </c>
      <c r="H18" s="9" t="s">
        <v>79</v>
      </c>
      <c r="I18" s="44"/>
      <c r="J18" s="44"/>
    </row>
    <row r="19" spans="1:10">
      <c r="A19" s="13"/>
      <c r="B19" s="14"/>
      <c r="C19" s="179" t="s">
        <v>77</v>
      </c>
      <c r="D19" s="75" t="s">
        <v>77</v>
      </c>
      <c r="E19" s="16" t="s">
        <v>72</v>
      </c>
      <c r="F19" s="179" t="s">
        <v>73</v>
      </c>
      <c r="G19" s="75" t="s">
        <v>73</v>
      </c>
      <c r="H19" s="16" t="s">
        <v>74</v>
      </c>
      <c r="I19" s="4"/>
      <c r="J19" s="4"/>
    </row>
    <row r="20" spans="1:10">
      <c r="A20" s="46" t="s">
        <v>28</v>
      </c>
      <c r="B20" s="22" t="s">
        <v>29</v>
      </c>
      <c r="C20" s="23">
        <v>28173</v>
      </c>
      <c r="D20" s="76">
        <v>23598</v>
      </c>
      <c r="E20" s="116">
        <f t="shared" ref="E20:E41" si="4">IF(D20,(C20-D20)/D20,0)</f>
        <v>0.19387236206458175</v>
      </c>
      <c r="F20" s="23">
        <v>1300078</v>
      </c>
      <c r="G20" s="76">
        <v>1171842</v>
      </c>
      <c r="H20" s="116">
        <f t="shared" ref="H20:H24" si="5">IF(G20,(F20-G20)/G20,0)</f>
        <v>0.10943113491409251</v>
      </c>
      <c r="I20" s="4"/>
      <c r="J20" s="4"/>
    </row>
    <row r="21" spans="1:10">
      <c r="A21" s="46" t="s">
        <v>30</v>
      </c>
      <c r="B21" s="22" t="s">
        <v>31</v>
      </c>
      <c r="C21" s="23">
        <v>19266</v>
      </c>
      <c r="D21" s="76">
        <v>15736</v>
      </c>
      <c r="E21" s="114">
        <f t="shared" si="4"/>
        <v>0.22432638535841382</v>
      </c>
      <c r="F21" s="23">
        <v>1116330</v>
      </c>
      <c r="G21" s="76">
        <v>1021712</v>
      </c>
      <c r="H21" s="116">
        <f t="shared" si="5"/>
        <v>9.2607310083467745E-2</v>
      </c>
      <c r="I21" s="4"/>
      <c r="J21" s="4"/>
    </row>
    <row r="22" spans="1:10">
      <c r="A22" s="46" t="s">
        <v>32</v>
      </c>
      <c r="B22" s="22" t="s">
        <v>33</v>
      </c>
      <c r="C22" s="23">
        <v>2956884</v>
      </c>
      <c r="D22" s="76">
        <v>4306771</v>
      </c>
      <c r="E22" s="114">
        <f t="shared" si="4"/>
        <v>-0.313433660624166</v>
      </c>
      <c r="F22" s="23">
        <v>199216134</v>
      </c>
      <c r="G22" s="76">
        <v>261356378</v>
      </c>
      <c r="H22" s="116">
        <f t="shared" si="5"/>
        <v>-0.23776057992355557</v>
      </c>
      <c r="I22" s="4"/>
      <c r="J22" s="4"/>
    </row>
    <row r="23" spans="1:10">
      <c r="A23" s="46" t="s">
        <v>34</v>
      </c>
      <c r="B23" s="22" t="s">
        <v>35</v>
      </c>
      <c r="C23" s="23">
        <v>493642</v>
      </c>
      <c r="D23" s="76">
        <v>670359</v>
      </c>
      <c r="E23" s="116">
        <f t="shared" si="4"/>
        <v>-0.2636154657429825</v>
      </c>
      <c r="F23" s="23">
        <v>50863890</v>
      </c>
      <c r="G23" s="76">
        <v>47763868</v>
      </c>
      <c r="H23" s="116">
        <f t="shared" si="5"/>
        <v>6.4903076945108384E-2</v>
      </c>
      <c r="I23" s="4"/>
      <c r="J23" s="4"/>
    </row>
    <row r="24" spans="1:10">
      <c r="A24" s="46" t="s">
        <v>36</v>
      </c>
      <c r="B24" s="22" t="s">
        <v>37</v>
      </c>
      <c r="C24" s="23">
        <v>54362</v>
      </c>
      <c r="D24" s="76">
        <v>46577</v>
      </c>
      <c r="E24" s="116">
        <f t="shared" si="4"/>
        <v>0.16714258110226077</v>
      </c>
      <c r="F24" s="23">
        <v>3580506</v>
      </c>
      <c r="G24" s="76">
        <v>1892182</v>
      </c>
      <c r="H24" s="116">
        <f t="shared" si="5"/>
        <v>0.8922630064127024</v>
      </c>
      <c r="I24" s="4"/>
      <c r="J24" s="4"/>
    </row>
    <row r="25" spans="1:10">
      <c r="A25" s="46" t="s">
        <v>38</v>
      </c>
      <c r="B25" s="22" t="s">
        <v>39</v>
      </c>
      <c r="C25" s="23">
        <v>111283</v>
      </c>
      <c r="D25" s="76">
        <v>138608</v>
      </c>
      <c r="E25" s="114">
        <f t="shared" si="4"/>
        <v>-0.1971386932933164</v>
      </c>
      <c r="F25" s="23">
        <v>1772225</v>
      </c>
      <c r="G25" s="76">
        <v>2448833</v>
      </c>
      <c r="H25" s="116">
        <f>IF(G25,(F25-G25)/G25,0)</f>
        <v>-0.27629813874608844</v>
      </c>
      <c r="I25" s="4"/>
      <c r="J25" s="4"/>
    </row>
    <row r="26" spans="1:10">
      <c r="A26" s="46" t="s">
        <v>40</v>
      </c>
      <c r="B26" s="22" t="s">
        <v>41</v>
      </c>
      <c r="C26" s="23">
        <v>386714</v>
      </c>
      <c r="D26" s="76">
        <v>648295</v>
      </c>
      <c r="E26" s="114">
        <f t="shared" si="4"/>
        <v>-0.40349069482257305</v>
      </c>
      <c r="F26" s="23">
        <v>14178308</v>
      </c>
      <c r="G26" s="76">
        <v>21363360</v>
      </c>
      <c r="H26" s="116">
        <f t="shared" ref="H26:H41" si="6">IF(G26,(F26-G26)/G26,0)</f>
        <v>-0.33632593374824932</v>
      </c>
      <c r="I26" s="4"/>
      <c r="J26" s="4"/>
    </row>
    <row r="27" spans="1:10">
      <c r="A27" s="46">
        <v>87149320103</v>
      </c>
      <c r="B27" s="22" t="s">
        <v>99</v>
      </c>
      <c r="C27" s="23">
        <v>4435</v>
      </c>
      <c r="D27" s="76">
        <v>3034</v>
      </c>
      <c r="E27" s="114">
        <f>IF(D27,(C27-D27)/D27,0)</f>
        <v>0.46176664469347395</v>
      </c>
      <c r="F27" s="23">
        <v>130907</v>
      </c>
      <c r="G27" s="76">
        <v>39021</v>
      </c>
      <c r="H27" s="116">
        <f t="shared" si="6"/>
        <v>2.3547833218010816</v>
      </c>
      <c r="I27" s="4"/>
      <c r="J27" s="4"/>
    </row>
    <row r="28" spans="1:10">
      <c r="A28" s="46" t="s">
        <v>42</v>
      </c>
      <c r="B28" s="22" t="s">
        <v>43</v>
      </c>
      <c r="C28" s="23">
        <v>15826</v>
      </c>
      <c r="D28" s="76">
        <v>34824</v>
      </c>
      <c r="E28" s="114">
        <f t="shared" si="4"/>
        <v>-0.54554330346887203</v>
      </c>
      <c r="F28" s="23">
        <v>207338</v>
      </c>
      <c r="G28" s="76">
        <v>290857</v>
      </c>
      <c r="H28" s="116">
        <f t="shared" si="6"/>
        <v>-0.28714797993515712</v>
      </c>
      <c r="I28" s="4"/>
      <c r="J28" s="4"/>
    </row>
    <row r="29" spans="1:10">
      <c r="A29" s="46" t="s">
        <v>44</v>
      </c>
      <c r="B29" s="22" t="s">
        <v>45</v>
      </c>
      <c r="C29" s="23">
        <v>580692</v>
      </c>
      <c r="D29" s="76">
        <v>535794</v>
      </c>
      <c r="E29" s="116">
        <f t="shared" si="4"/>
        <v>8.3797130986909149E-2</v>
      </c>
      <c r="F29" s="23">
        <v>9018794</v>
      </c>
      <c r="G29" s="76">
        <v>9384318</v>
      </c>
      <c r="H29" s="116">
        <f t="shared" si="6"/>
        <v>-3.8950512972812726E-2</v>
      </c>
      <c r="I29" s="4"/>
      <c r="J29" s="4"/>
    </row>
    <row r="30" spans="1:10">
      <c r="A30" s="46" t="s">
        <v>46</v>
      </c>
      <c r="B30" s="22" t="s">
        <v>47</v>
      </c>
      <c r="C30" s="23">
        <v>382615</v>
      </c>
      <c r="D30" s="76">
        <v>469740</v>
      </c>
      <c r="E30" s="116">
        <f t="shared" si="4"/>
        <v>-0.18547494358581343</v>
      </c>
      <c r="F30" s="23">
        <v>4208187</v>
      </c>
      <c r="G30" s="76">
        <v>5089367</v>
      </c>
      <c r="H30" s="116">
        <f t="shared" si="6"/>
        <v>-0.17314137494898679</v>
      </c>
      <c r="I30" s="4"/>
      <c r="J30" s="4"/>
    </row>
    <row r="31" spans="1:10">
      <c r="A31" s="46" t="s">
        <v>48</v>
      </c>
      <c r="B31" s="22" t="s">
        <v>49</v>
      </c>
      <c r="C31" s="23">
        <v>176472</v>
      </c>
      <c r="D31" s="76">
        <v>183630</v>
      </c>
      <c r="E31" s="116">
        <f t="shared" si="4"/>
        <v>-3.8980558732233293E-2</v>
      </c>
      <c r="F31" s="23">
        <v>2294693</v>
      </c>
      <c r="G31" s="76">
        <v>2498798</v>
      </c>
      <c r="H31" s="116">
        <f t="shared" si="6"/>
        <v>-8.1681272355748638E-2</v>
      </c>
      <c r="I31" s="4"/>
      <c r="J31" s="4"/>
    </row>
    <row r="32" spans="1:10">
      <c r="A32" s="46" t="s">
        <v>50</v>
      </c>
      <c r="B32" s="22" t="s">
        <v>51</v>
      </c>
      <c r="C32" s="23">
        <v>543516</v>
      </c>
      <c r="D32" s="76">
        <v>643639</v>
      </c>
      <c r="E32" s="114">
        <f t="shared" si="4"/>
        <v>-0.15555769616197901</v>
      </c>
      <c r="F32" s="23">
        <v>5320308</v>
      </c>
      <c r="G32" s="76">
        <v>7411027</v>
      </c>
      <c r="H32" s="116">
        <f>IF(G32,(F32-G32)/G32,0)</f>
        <v>-0.28210921374325043</v>
      </c>
      <c r="I32" s="4"/>
      <c r="J32" s="4"/>
    </row>
    <row r="33" spans="1:10">
      <c r="A33" s="46" t="s">
        <v>52</v>
      </c>
      <c r="B33" s="22" t="s">
        <v>53</v>
      </c>
      <c r="C33" s="23">
        <v>381326</v>
      </c>
      <c r="D33" s="76">
        <v>292871</v>
      </c>
      <c r="E33" s="114">
        <f t="shared" si="4"/>
        <v>0.30202717237281945</v>
      </c>
      <c r="F33" s="23">
        <v>1615683</v>
      </c>
      <c r="G33" s="76">
        <v>1258583</v>
      </c>
      <c r="H33" s="116">
        <f t="shared" si="6"/>
        <v>0.28373178407780814</v>
      </c>
      <c r="I33" s="4"/>
      <c r="J33" s="4"/>
    </row>
    <row r="34" spans="1:10">
      <c r="A34" s="46" t="s">
        <v>54</v>
      </c>
      <c r="B34" s="22" t="s">
        <v>55</v>
      </c>
      <c r="C34" s="23">
        <v>122868</v>
      </c>
      <c r="D34" s="76">
        <v>122265</v>
      </c>
      <c r="E34" s="114">
        <f t="shared" si="4"/>
        <v>4.9319101950680896E-3</v>
      </c>
      <c r="F34" s="23">
        <v>3242872</v>
      </c>
      <c r="G34" s="76">
        <v>3689261</v>
      </c>
      <c r="H34" s="116">
        <f t="shared" si="6"/>
        <v>-0.12099686088894225</v>
      </c>
      <c r="I34" s="4"/>
      <c r="J34" s="4"/>
    </row>
    <row r="35" spans="1:10">
      <c r="A35" s="46">
        <v>87149320906</v>
      </c>
      <c r="B35" s="22" t="s">
        <v>98</v>
      </c>
      <c r="C35" s="23">
        <v>132307</v>
      </c>
      <c r="D35" s="76">
        <v>176332</v>
      </c>
      <c r="E35" s="114">
        <f t="shared" si="4"/>
        <v>-0.24967107501758048</v>
      </c>
      <c r="F35" s="23">
        <v>1013907</v>
      </c>
      <c r="G35" s="76">
        <v>2336240</v>
      </c>
      <c r="H35" s="116">
        <f t="shared" si="6"/>
        <v>-0.56600905728863471</v>
      </c>
      <c r="I35" s="4"/>
      <c r="J35" s="4"/>
    </row>
    <row r="36" spans="1:10">
      <c r="A36" s="46" t="s">
        <v>56</v>
      </c>
      <c r="B36" s="22" t="s">
        <v>57</v>
      </c>
      <c r="C36" s="23">
        <v>21893</v>
      </c>
      <c r="D36" s="76">
        <v>27067</v>
      </c>
      <c r="E36" s="114">
        <f t="shared" si="4"/>
        <v>-0.19115528133889978</v>
      </c>
      <c r="F36" s="23">
        <v>68906</v>
      </c>
      <c r="G36" s="76">
        <v>88812</v>
      </c>
      <c r="H36" s="116">
        <f t="shared" si="6"/>
        <v>-0.22413637796694141</v>
      </c>
      <c r="I36" s="4"/>
      <c r="J36" s="4"/>
    </row>
    <row r="37" spans="1:10">
      <c r="A37" s="46" t="s">
        <v>58</v>
      </c>
      <c r="B37" s="22" t="s">
        <v>59</v>
      </c>
      <c r="C37" s="23">
        <v>104939</v>
      </c>
      <c r="D37" s="76">
        <v>118572</v>
      </c>
      <c r="E37" s="116">
        <f t="shared" si="4"/>
        <v>-0.11497655432985865</v>
      </c>
      <c r="F37" s="23">
        <v>2604926</v>
      </c>
      <c r="G37" s="76">
        <v>3083172</v>
      </c>
      <c r="H37" s="116">
        <f t="shared" si="6"/>
        <v>-0.15511492709456365</v>
      </c>
      <c r="I37" s="4"/>
      <c r="J37" s="4"/>
    </row>
    <row r="38" spans="1:10">
      <c r="A38" s="46" t="s">
        <v>60</v>
      </c>
      <c r="B38" s="22" t="s">
        <v>61</v>
      </c>
      <c r="C38" s="23">
        <v>248932</v>
      </c>
      <c r="D38" s="76">
        <v>291636</v>
      </c>
      <c r="E38" s="114">
        <f t="shared" si="4"/>
        <v>-0.14642911026073599</v>
      </c>
      <c r="F38" s="23">
        <v>10824023</v>
      </c>
      <c r="G38" s="76">
        <v>10494576</v>
      </c>
      <c r="H38" s="116">
        <f t="shared" si="6"/>
        <v>3.1392121034713553E-2</v>
      </c>
      <c r="I38" s="4"/>
      <c r="J38" s="4"/>
    </row>
    <row r="39" spans="1:10">
      <c r="A39" s="46" t="s">
        <v>62</v>
      </c>
      <c r="B39" s="22" t="s">
        <v>63</v>
      </c>
      <c r="C39" s="23">
        <v>270849</v>
      </c>
      <c r="D39" s="76">
        <v>317865</v>
      </c>
      <c r="E39" s="116">
        <f t="shared" si="4"/>
        <v>-0.14791184937001559</v>
      </c>
      <c r="F39" s="23">
        <v>14575331</v>
      </c>
      <c r="G39" s="76">
        <v>13882854</v>
      </c>
      <c r="H39" s="116">
        <f t="shared" si="6"/>
        <v>4.988001746614925E-2</v>
      </c>
      <c r="I39" s="4"/>
      <c r="J39" s="4"/>
    </row>
    <row r="40" spans="1:10">
      <c r="A40" s="46" t="s">
        <v>64</v>
      </c>
      <c r="B40" s="22" t="s">
        <v>65</v>
      </c>
      <c r="C40" s="23">
        <v>529460</v>
      </c>
      <c r="D40" s="76">
        <v>625934</v>
      </c>
      <c r="E40" s="114">
        <f t="shared" si="4"/>
        <v>-0.15412807101068163</v>
      </c>
      <c r="F40" s="23">
        <v>2849416</v>
      </c>
      <c r="G40" s="76">
        <v>3893984</v>
      </c>
      <c r="H40" s="116">
        <f t="shared" si="6"/>
        <v>-0.26825174422904663</v>
      </c>
      <c r="I40" s="4"/>
      <c r="J40" s="4"/>
    </row>
    <row r="41" spans="1:10">
      <c r="A41" s="46" t="s">
        <v>66</v>
      </c>
      <c r="B41" s="22" t="s">
        <v>67</v>
      </c>
      <c r="C41" s="23">
        <v>179164</v>
      </c>
      <c r="D41" s="76">
        <v>202976</v>
      </c>
      <c r="E41" s="114">
        <f t="shared" si="4"/>
        <v>-0.11731436228913764</v>
      </c>
      <c r="F41" s="23">
        <v>943879</v>
      </c>
      <c r="G41" s="76">
        <v>1187967</v>
      </c>
      <c r="H41" s="116">
        <f t="shared" si="6"/>
        <v>-0.20546698687758161</v>
      </c>
      <c r="I41" s="4"/>
      <c r="J41" s="4"/>
    </row>
    <row r="42" spans="1:10" ht="18.75" customHeight="1" thickBot="1">
      <c r="A42" s="48" t="s">
        <v>24</v>
      </c>
      <c r="B42" s="49"/>
      <c r="C42" s="120">
        <f>SUM(C20:C41)</f>
        <v>7745618</v>
      </c>
      <c r="D42" s="121">
        <f>SUM(D20:D41)</f>
        <v>9896123</v>
      </c>
      <c r="E42" s="111">
        <f t="shared" ref="E42" si="7">(C42-D42)/D42</f>
        <v>-0.21730782853042549</v>
      </c>
      <c r="F42" s="120">
        <f>SUM(F20:F41)</f>
        <v>330946641</v>
      </c>
      <c r="G42" s="121">
        <f>SUM(G20:G41)</f>
        <v>401647012</v>
      </c>
      <c r="H42" s="118">
        <f t="shared" ref="H42" si="8">(F42-G42)/G42</f>
        <v>-0.17602613460995944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123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H5:H14">
    <cfRule type="cellIs" dxfId="177" priority="1" operator="greaterThanOrEqual">
      <formula>0</formula>
    </cfRule>
    <cfRule type="cellIs" dxfId="176" priority="2" operator="lessThan">
      <formula>0</formula>
    </cfRule>
    <cfRule type="cellIs" dxfId="175" priority="5" operator="lessThanOrEqual">
      <formula>0</formula>
    </cfRule>
    <cfRule type="cellIs" dxfId="174" priority="6" operator="lessThan">
      <formula>0</formula>
    </cfRule>
  </conditionalFormatting>
  <conditionalFormatting sqref="H20:H42">
    <cfRule type="cellIs" dxfId="173" priority="7" operator="greaterThanOrEqual">
      <formula>0</formula>
    </cfRule>
    <cfRule type="cellIs" dxfId="172" priority="8" operator="lessThan">
      <formula>0</formula>
    </cfRule>
  </conditionalFormatting>
  <conditionalFormatting sqref="K5:K14">
    <cfRule type="cellIs" dxfId="171" priority="3" operator="greaterThanOrEqual">
      <formula>0</formula>
    </cfRule>
    <cfRule type="cellIs" dxfId="170" priority="4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36</vt:i4>
      </vt:variant>
      <vt:variant>
        <vt:lpstr>具名範圍</vt:lpstr>
      </vt:variant>
      <vt:variant>
        <vt:i4>24</vt:i4>
      </vt:variant>
    </vt:vector>
  </HeadingPairs>
  <TitlesOfParts>
    <vt:vector size="60" baseType="lpstr">
      <vt:lpstr>12月台灣--中國</vt:lpstr>
      <vt:lpstr>1-12月台灣出口中國 </vt:lpstr>
      <vt:lpstr>1-12月自中國進口</vt:lpstr>
      <vt:lpstr>11月台灣--中國 </vt:lpstr>
      <vt:lpstr>1-11月台灣出口中國</vt:lpstr>
      <vt:lpstr>1-11月自中國進口</vt:lpstr>
      <vt:lpstr>10月台灣--中國</vt:lpstr>
      <vt:lpstr>1-10月台灣出口中國</vt:lpstr>
      <vt:lpstr>1-10月自中國進口</vt:lpstr>
      <vt:lpstr>9月台灣--中國</vt:lpstr>
      <vt:lpstr>1-9月台灣出口中國</vt:lpstr>
      <vt:lpstr>1-9月自中國進口</vt:lpstr>
      <vt:lpstr>8月台灣--中國</vt:lpstr>
      <vt:lpstr>1-8月台灣出口中國</vt:lpstr>
      <vt:lpstr>1-8月自中國進口</vt:lpstr>
      <vt:lpstr>7月台灣--中國</vt:lpstr>
      <vt:lpstr>1-7月台灣出口中國</vt:lpstr>
      <vt:lpstr>1-7月自中國進口</vt:lpstr>
      <vt:lpstr>6月台灣--中國 </vt:lpstr>
      <vt:lpstr>1-6月台灣出口中國</vt:lpstr>
      <vt:lpstr>1-6月自中國進口</vt:lpstr>
      <vt:lpstr>5月台灣--中國</vt:lpstr>
      <vt:lpstr>1-5月台灣出口中國</vt:lpstr>
      <vt:lpstr>1-5月自中國進口</vt:lpstr>
      <vt:lpstr>4月台灣--中國</vt:lpstr>
      <vt:lpstr>1-4月台灣出口中國</vt:lpstr>
      <vt:lpstr>1-4月自中國進口</vt:lpstr>
      <vt:lpstr>3月台灣--中國</vt:lpstr>
      <vt:lpstr>1-3月台灣出口中國</vt:lpstr>
      <vt:lpstr>1-3月自中國進口</vt:lpstr>
      <vt:lpstr>2月台灣--中國 </vt:lpstr>
      <vt:lpstr>1-2月台灣出口中國</vt:lpstr>
      <vt:lpstr>1-2月自中國進口</vt:lpstr>
      <vt:lpstr>1月台灣--中國</vt:lpstr>
      <vt:lpstr>1月台灣出口中國</vt:lpstr>
      <vt:lpstr>1月自中國進口</vt:lpstr>
      <vt:lpstr>'10月台灣--中國'!Print_Area</vt:lpstr>
      <vt:lpstr>'1-10月台灣出口中國'!Print_Area</vt:lpstr>
      <vt:lpstr>'1-11月台灣出口中國'!Print_Area</vt:lpstr>
      <vt:lpstr>'1-12月台灣出口中國 '!Print_Area</vt:lpstr>
      <vt:lpstr>'11月台灣--中國 '!Print_Area</vt:lpstr>
      <vt:lpstr>'12月台灣--中國'!Print_Area</vt:lpstr>
      <vt:lpstr>'1-2月台灣出口中國'!Print_Area</vt:lpstr>
      <vt:lpstr>'1-3月台灣出口中國'!Print_Area</vt:lpstr>
      <vt:lpstr>'1-4月台灣出口中國'!Print_Area</vt:lpstr>
      <vt:lpstr>'1-5月台灣出口中國'!Print_Area</vt:lpstr>
      <vt:lpstr>'1-6月台灣出口中國'!Print_Area</vt:lpstr>
      <vt:lpstr>'1-7月台灣出口中國'!Print_Area</vt:lpstr>
      <vt:lpstr>'1-8月台灣出口中國'!Print_Area</vt:lpstr>
      <vt:lpstr>'1-9月台灣出口中國'!Print_Area</vt:lpstr>
      <vt:lpstr>'1月台灣--中國'!Print_Area</vt:lpstr>
      <vt:lpstr>'1月台灣出口中國'!Print_Area</vt:lpstr>
      <vt:lpstr>'2月台灣--中國 '!Print_Area</vt:lpstr>
      <vt:lpstr>'3月台灣--中國'!Print_Area</vt:lpstr>
      <vt:lpstr>'4月台灣--中國'!Print_Area</vt:lpstr>
      <vt:lpstr>'5月台灣--中國'!Print_Area</vt:lpstr>
      <vt:lpstr>'6月台灣--中國 '!Print_Area</vt:lpstr>
      <vt:lpstr>'7月台灣--中國'!Print_Area</vt:lpstr>
      <vt:lpstr>'8月台灣--中國'!Print_Area</vt:lpstr>
      <vt:lpstr>'9月台灣--中國'!Print_Area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Yu-mei</dc:creator>
  <cp:keywords/>
  <dc:description/>
  <cp:lastModifiedBy>teresa xiao</cp:lastModifiedBy>
  <cp:revision/>
  <cp:lastPrinted>2022-08-03T08:02:59Z</cp:lastPrinted>
  <dcterms:created xsi:type="dcterms:W3CDTF">2021-03-19T08:41:10Z</dcterms:created>
  <dcterms:modified xsi:type="dcterms:W3CDTF">2025-02-25T07:22:26Z</dcterms:modified>
  <cp:category/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