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\\TBA\Emily\各年統計\2024統計\2024正本\"/>
    </mc:Choice>
  </mc:AlternateContent>
  <xr:revisionPtr revIDLastSave="0" documentId="13_ncr:1_{FE3A5231-BABB-4305-931B-EA8B15B77768}" xr6:coauthVersionLast="47" xr6:coauthVersionMax="47" xr10:uidLastSave="{00000000-0000-0000-0000-000000000000}"/>
  <bookViews>
    <workbookView xWindow="1620" yWindow="0" windowWidth="18540" windowHeight="10905" tabRatio="818" xr2:uid="{00000000-000D-0000-FFFF-FFFF00000000}"/>
  </bookViews>
  <sheets>
    <sheet name="整車" sheetId="1" r:id="rId1"/>
    <sheet name="整車比較" sheetId="2" r:id="rId2"/>
    <sheet name="整車出口全球總表更新至8月(記得隱藏)" sheetId="18" state="hidden" r:id="rId3"/>
    <sheet name="整車同期比較" sheetId="27" r:id="rId4"/>
    <sheet name="出口地區(整車)" sheetId="28" r:id="rId5"/>
    <sheet name="整車進口" sheetId="5" r:id="rId6"/>
    <sheet name="電輔車" sheetId="11" r:id="rId7"/>
    <sheet name="電輔車比較" sheetId="12" r:id="rId8"/>
    <sheet name="折疊車" sheetId="9" r:id="rId9"/>
    <sheet name="折疊車比較" sheetId="10" r:id="rId10"/>
    <sheet name="電動折疊同期比較 " sheetId="26" r:id="rId11"/>
    <sheet name="零件" sheetId="22" r:id="rId12"/>
    <sheet name="零件出口比較" sheetId="23" r:id="rId13"/>
    <sheet name="零件進口比較" sheetId="25" r:id="rId14"/>
    <sheet name="零件出進口國別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Print_Area" localSheetId="4">'出口地區(整車)'!$A$1:$J$34</definedName>
    <definedName name="_xlnm.Print_Area" localSheetId="10">'電動折疊同期比較 '!$A$1:$G$42</definedName>
    <definedName name="_xlnm.Print_Area" localSheetId="3">整車同期比較!$A$1:$G$42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2" l="1"/>
  <c r="F17" i="22"/>
  <c r="G59" i="22"/>
  <c r="F59" i="22"/>
  <c r="G56" i="22"/>
  <c r="F56" i="22"/>
  <c r="G53" i="22"/>
  <c r="F53" i="22"/>
  <c r="G51" i="22"/>
  <c r="F51" i="22"/>
  <c r="G49" i="22"/>
  <c r="F49" i="22"/>
  <c r="G46" i="22"/>
  <c r="F46" i="22"/>
  <c r="G40" i="22"/>
  <c r="F40" i="22"/>
  <c r="G38" i="22"/>
  <c r="F38" i="22"/>
  <c r="G36" i="22"/>
  <c r="F36" i="22"/>
  <c r="G33" i="22"/>
  <c r="F33" i="22"/>
  <c r="G30" i="22"/>
  <c r="F30" i="22"/>
  <c r="G28" i="22"/>
  <c r="F28" i="22"/>
  <c r="G24" i="22"/>
  <c r="F24" i="22"/>
  <c r="G22" i="22"/>
  <c r="F22" i="22"/>
  <c r="G19" i="22"/>
  <c r="F19" i="22"/>
  <c r="G16" i="22"/>
  <c r="F16" i="22"/>
  <c r="G13" i="22"/>
  <c r="F13" i="22"/>
  <c r="G64" i="11"/>
  <c r="G62" i="11"/>
  <c r="G61" i="11"/>
  <c r="G53" i="11"/>
  <c r="G54" i="11"/>
  <c r="G55" i="11"/>
  <c r="G56" i="11"/>
  <c r="G57" i="11"/>
  <c r="G58" i="11"/>
  <c r="G52" i="11"/>
  <c r="G50" i="11"/>
  <c r="G49" i="11"/>
  <c r="G45" i="11"/>
  <c r="G44" i="11"/>
  <c r="G43" i="11"/>
  <c r="G39" i="11"/>
  <c r="G26" i="11"/>
  <c r="G27" i="11"/>
  <c r="G28" i="11"/>
  <c r="G29" i="11"/>
  <c r="G30" i="11"/>
  <c r="G25" i="11"/>
  <c r="G23" i="11"/>
  <c r="G15" i="11"/>
  <c r="G16" i="11"/>
  <c r="G17" i="11"/>
  <c r="G18" i="11"/>
  <c r="G19" i="11"/>
  <c r="G20" i="11"/>
  <c r="G21" i="11"/>
  <c r="G14" i="11"/>
  <c r="G10" i="11"/>
  <c r="G11" i="11"/>
  <c r="G9" i="11"/>
  <c r="E64" i="11"/>
  <c r="E50" i="11"/>
  <c r="E52" i="11"/>
  <c r="E53" i="11"/>
  <c r="E54" i="11"/>
  <c r="E55" i="11"/>
  <c r="E56" i="11"/>
  <c r="E57" i="11"/>
  <c r="E58" i="11"/>
  <c r="E61" i="11"/>
  <c r="E62" i="11"/>
  <c r="E49" i="11"/>
  <c r="E44" i="11"/>
  <c r="E45" i="11"/>
  <c r="E43" i="11"/>
  <c r="E15" i="11"/>
  <c r="E16" i="11"/>
  <c r="E17" i="11"/>
  <c r="E18" i="11"/>
  <c r="E19" i="11"/>
  <c r="E20" i="11"/>
  <c r="E21" i="11"/>
  <c r="E23" i="11"/>
  <c r="E25" i="11"/>
  <c r="E26" i="11"/>
  <c r="E27" i="11"/>
  <c r="E28" i="11"/>
  <c r="E29" i="11"/>
  <c r="E30" i="11"/>
  <c r="E39" i="11"/>
  <c r="E14" i="11"/>
  <c r="E10" i="11"/>
  <c r="E11" i="11"/>
  <c r="E9" i="11"/>
  <c r="C64" i="11"/>
  <c r="C62" i="11"/>
  <c r="C61" i="11"/>
  <c r="C58" i="11"/>
  <c r="C55" i="11"/>
  <c r="C54" i="11"/>
  <c r="C52" i="11"/>
  <c r="C50" i="11"/>
  <c r="C49" i="11"/>
  <c r="C44" i="11"/>
  <c r="C43" i="11"/>
  <c r="C28" i="11"/>
  <c r="C26" i="11"/>
  <c r="C15" i="11"/>
  <c r="C16" i="11"/>
  <c r="C17" i="11"/>
  <c r="C18" i="11"/>
  <c r="C19" i="11"/>
  <c r="C20" i="11"/>
  <c r="C14" i="11"/>
  <c r="C10" i="11"/>
  <c r="C11" i="11"/>
  <c r="C9" i="11"/>
  <c r="B64" i="11"/>
  <c r="B50" i="11"/>
  <c r="B52" i="11"/>
  <c r="B54" i="11"/>
  <c r="B55" i="11"/>
  <c r="B58" i="11"/>
  <c r="B61" i="11"/>
  <c r="B62" i="11"/>
  <c r="B49" i="11"/>
  <c r="B44" i="11"/>
  <c r="B43" i="11"/>
  <c r="B15" i="11"/>
  <c r="B16" i="11"/>
  <c r="B17" i="11"/>
  <c r="B18" i="11"/>
  <c r="B19" i="11"/>
  <c r="B20" i="11"/>
  <c r="B26" i="11"/>
  <c r="B28" i="11"/>
  <c r="B14" i="11"/>
  <c r="B10" i="11"/>
  <c r="B11" i="11"/>
  <c r="B9" i="11"/>
  <c r="G66" i="5"/>
  <c r="G61" i="5"/>
  <c r="G60" i="5"/>
  <c r="G59" i="5"/>
  <c r="G58" i="5"/>
  <c r="G49" i="5"/>
  <c r="G48" i="5"/>
  <c r="G42" i="5"/>
  <c r="G38" i="5"/>
  <c r="G24" i="5"/>
  <c r="G14" i="5"/>
  <c r="G15" i="5"/>
  <c r="G16" i="5"/>
  <c r="G17" i="5"/>
  <c r="G18" i="5"/>
  <c r="G13" i="5"/>
  <c r="G8" i="5"/>
  <c r="E66" i="5"/>
  <c r="E49" i="5"/>
  <c r="E58" i="5"/>
  <c r="E59" i="5"/>
  <c r="E60" i="5"/>
  <c r="E61" i="5"/>
  <c r="E48" i="5"/>
  <c r="E42" i="5"/>
  <c r="E14" i="5"/>
  <c r="E15" i="5"/>
  <c r="E16" i="5"/>
  <c r="E17" i="5"/>
  <c r="E18" i="5"/>
  <c r="E24" i="5"/>
  <c r="E38" i="5"/>
  <c r="E13" i="5"/>
  <c r="E8" i="5"/>
  <c r="G67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48" i="1"/>
  <c r="G44" i="1"/>
  <c r="G43" i="1"/>
  <c r="G42" i="1"/>
  <c r="G39" i="1"/>
  <c r="G38" i="1"/>
  <c r="G34" i="1"/>
  <c r="G35" i="1"/>
  <c r="G36" i="1"/>
  <c r="G33" i="1"/>
  <c r="G31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13" i="1"/>
  <c r="G9" i="1"/>
  <c r="G10" i="1"/>
  <c r="G8" i="1"/>
  <c r="E67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48" i="1"/>
  <c r="E43" i="1"/>
  <c r="E44" i="1"/>
  <c r="E42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1" i="1"/>
  <c r="E33" i="1"/>
  <c r="E34" i="1"/>
  <c r="E35" i="1"/>
  <c r="E36" i="1"/>
  <c r="E38" i="1"/>
  <c r="E39" i="1"/>
  <c r="E13" i="1"/>
  <c r="E9" i="1"/>
  <c r="E10" i="1"/>
  <c r="E8" i="1"/>
  <c r="C67" i="1"/>
  <c r="C61" i="1"/>
  <c r="C62" i="1"/>
  <c r="C63" i="1"/>
  <c r="C64" i="1"/>
  <c r="C65" i="1"/>
  <c r="C60" i="1"/>
  <c r="C49" i="1"/>
  <c r="C50" i="1"/>
  <c r="C51" i="1"/>
  <c r="C52" i="1"/>
  <c r="C53" i="1"/>
  <c r="C54" i="1"/>
  <c r="C55" i="1"/>
  <c r="C56" i="1"/>
  <c r="C57" i="1"/>
  <c r="C58" i="1"/>
  <c r="C48" i="1"/>
  <c r="C43" i="1"/>
  <c r="C42" i="1"/>
  <c r="C39" i="1"/>
  <c r="C34" i="1"/>
  <c r="C33" i="1"/>
  <c r="C26" i="1"/>
  <c r="C27" i="1"/>
  <c r="C28" i="1"/>
  <c r="C29" i="1"/>
  <c r="C25" i="1"/>
  <c r="C22" i="1"/>
  <c r="C14" i="1"/>
  <c r="C15" i="1"/>
  <c r="C16" i="1"/>
  <c r="C17" i="1"/>
  <c r="C18" i="1"/>
  <c r="C19" i="1"/>
  <c r="C13" i="1"/>
  <c r="C10" i="1"/>
  <c r="C9" i="1"/>
  <c r="C8" i="1"/>
  <c r="B67" i="1"/>
  <c r="B49" i="1"/>
  <c r="B50" i="1"/>
  <c r="B51" i="1"/>
  <c r="B52" i="1"/>
  <c r="B53" i="1"/>
  <c r="B54" i="1"/>
  <c r="B55" i="1"/>
  <c r="B56" i="1"/>
  <c r="B57" i="1"/>
  <c r="B58" i="1"/>
  <c r="B60" i="1"/>
  <c r="B61" i="1"/>
  <c r="B62" i="1"/>
  <c r="B63" i="1"/>
  <c r="B64" i="1"/>
  <c r="B65" i="1"/>
  <c r="B48" i="1"/>
  <c r="B43" i="1"/>
  <c r="B42" i="1"/>
  <c r="B14" i="1"/>
  <c r="B15" i="1"/>
  <c r="B16" i="1"/>
  <c r="B17" i="1"/>
  <c r="B18" i="1"/>
  <c r="B19" i="1"/>
  <c r="B22" i="1"/>
  <c r="B25" i="1"/>
  <c r="B26" i="1"/>
  <c r="B27" i="1"/>
  <c r="B28" i="1"/>
  <c r="B29" i="1"/>
  <c r="B33" i="1"/>
  <c r="B34" i="1"/>
  <c r="B39" i="1"/>
  <c r="B13" i="1"/>
  <c r="B9" i="1"/>
  <c r="B10" i="1"/>
  <c r="B8" i="1"/>
  <c r="E31" i="30"/>
  <c r="C20" i="22"/>
  <c r="C17" i="22"/>
  <c r="D59" i="22"/>
  <c r="C59" i="22"/>
  <c r="D56" i="22"/>
  <c r="C56" i="22"/>
  <c r="D53" i="22"/>
  <c r="C53" i="22"/>
  <c r="D51" i="22"/>
  <c r="C51" i="22"/>
  <c r="D49" i="22"/>
  <c r="C49" i="22"/>
  <c r="D46" i="22"/>
  <c r="C46" i="22"/>
  <c r="D40" i="22"/>
  <c r="C40" i="22"/>
  <c r="D38" i="22"/>
  <c r="C38" i="22"/>
  <c r="D36" i="22"/>
  <c r="C36" i="22"/>
  <c r="D33" i="22"/>
  <c r="C33" i="22"/>
  <c r="D30" i="22"/>
  <c r="C30" i="22"/>
  <c r="D28" i="22"/>
  <c r="C28" i="22"/>
  <c r="D24" i="22"/>
  <c r="C24" i="22"/>
  <c r="D22" i="22"/>
  <c r="C22" i="22"/>
  <c r="D19" i="22"/>
  <c r="C19" i="22"/>
  <c r="D16" i="22"/>
  <c r="C16" i="22"/>
  <c r="C13" i="22"/>
  <c r="D13" i="22"/>
  <c r="L20" i="22"/>
  <c r="L17" i="22"/>
  <c r="M59" i="22"/>
  <c r="L59" i="22"/>
  <c r="M56" i="22"/>
  <c r="L56" i="22"/>
  <c r="M53" i="22"/>
  <c r="L53" i="22"/>
  <c r="M51" i="22"/>
  <c r="L51" i="22"/>
  <c r="M49" i="22"/>
  <c r="L49" i="22"/>
  <c r="M46" i="22"/>
  <c r="L46" i="22"/>
  <c r="M40" i="22"/>
  <c r="L40" i="22"/>
  <c r="M38" i="22"/>
  <c r="L38" i="22"/>
  <c r="M36" i="22"/>
  <c r="L36" i="22"/>
  <c r="M33" i="22"/>
  <c r="L33" i="22"/>
  <c r="M30" i="22"/>
  <c r="L30" i="22"/>
  <c r="M28" i="22"/>
  <c r="L28" i="22"/>
  <c r="M24" i="22"/>
  <c r="L24" i="22"/>
  <c r="M22" i="22"/>
  <c r="L22" i="22"/>
  <c r="M19" i="22"/>
  <c r="L19" i="22"/>
  <c r="M16" i="22"/>
  <c r="L16" i="22"/>
  <c r="M13" i="22"/>
  <c r="L13" i="22"/>
  <c r="J59" i="22"/>
  <c r="I59" i="22"/>
  <c r="J56" i="22"/>
  <c r="I56" i="22"/>
  <c r="J53" i="22"/>
  <c r="I53" i="22"/>
  <c r="J51" i="22"/>
  <c r="I51" i="22"/>
  <c r="J49" i="22"/>
  <c r="I49" i="22"/>
  <c r="J46" i="22"/>
  <c r="I46" i="22"/>
  <c r="J40" i="22"/>
  <c r="I40" i="22"/>
  <c r="J38" i="22"/>
  <c r="I38" i="22"/>
  <c r="J36" i="22"/>
  <c r="I36" i="22"/>
  <c r="J33" i="22"/>
  <c r="I33" i="22"/>
  <c r="J30" i="22"/>
  <c r="I30" i="22"/>
  <c r="J28" i="22"/>
  <c r="I28" i="22"/>
  <c r="J24" i="22"/>
  <c r="I24" i="22"/>
  <c r="J22" i="22"/>
  <c r="I22" i="22"/>
  <c r="J19" i="22"/>
  <c r="I19" i="22"/>
  <c r="J16" i="22"/>
  <c r="I16" i="22"/>
  <c r="J13" i="22"/>
  <c r="I13" i="22"/>
  <c r="I20" i="22"/>
  <c r="I17" i="22"/>
  <c r="G68" i="9" l="1"/>
  <c r="G66" i="9"/>
  <c r="G58" i="9"/>
  <c r="G57" i="9"/>
  <c r="G56" i="9"/>
  <c r="G50" i="9"/>
  <c r="G49" i="9"/>
  <c r="G38" i="9"/>
  <c r="G13" i="9"/>
  <c r="G8" i="9"/>
  <c r="E68" i="9"/>
  <c r="E49" i="9"/>
  <c r="E50" i="9"/>
  <c r="E56" i="9"/>
  <c r="E57" i="9"/>
  <c r="E58" i="9"/>
  <c r="E66" i="9"/>
  <c r="E38" i="9"/>
  <c r="E13" i="9"/>
  <c r="E8" i="9"/>
  <c r="C66" i="5"/>
  <c r="C61" i="5"/>
  <c r="C59" i="5"/>
  <c r="C58" i="5"/>
  <c r="C49" i="5"/>
  <c r="C48" i="5"/>
  <c r="C24" i="5"/>
  <c r="C17" i="5"/>
  <c r="C16" i="5"/>
  <c r="C15" i="5"/>
  <c r="C14" i="5"/>
  <c r="C8" i="5"/>
  <c r="B66" i="5"/>
  <c r="B49" i="5"/>
  <c r="B58" i="5"/>
  <c r="B59" i="5"/>
  <c r="B61" i="5"/>
  <c r="B48" i="5"/>
  <c r="B14" i="5"/>
  <c r="B15" i="5"/>
  <c r="B16" i="5"/>
  <c r="B17" i="5"/>
  <c r="B24" i="5"/>
  <c r="B8" i="5"/>
  <c r="H31" i="28"/>
  <c r="I31" i="28"/>
  <c r="B30" i="28"/>
  <c r="B29" i="28"/>
  <c r="D39" i="26"/>
  <c r="G39" i="26"/>
  <c r="G18" i="26"/>
  <c r="D18" i="26"/>
  <c r="D17" i="26" l="1"/>
  <c r="F21" i="5"/>
  <c r="F30" i="5"/>
  <c r="F32" i="5"/>
  <c r="F36" i="5"/>
  <c r="F37" i="5"/>
  <c r="F66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48" i="5"/>
  <c r="F43" i="5"/>
  <c r="F44" i="5"/>
  <c r="F45" i="5"/>
  <c r="F42" i="5"/>
  <c r="F15" i="5"/>
  <c r="F16" i="5"/>
  <c r="F17" i="5"/>
  <c r="F18" i="5"/>
  <c r="F19" i="5"/>
  <c r="F24" i="5"/>
  <c r="F25" i="5"/>
  <c r="F26" i="5"/>
  <c r="F38" i="5"/>
  <c r="F39" i="5"/>
  <c r="F13" i="5"/>
  <c r="F9" i="5"/>
  <c r="F10" i="5"/>
  <c r="B28" i="28"/>
  <c r="B27" i="28"/>
  <c r="G38" i="26"/>
  <c r="D38" i="26"/>
  <c r="G17" i="26"/>
  <c r="G37" i="26"/>
  <c r="D37" i="26"/>
  <c r="G16" i="26"/>
  <c r="D16" i="26"/>
  <c r="B26" i="28"/>
  <c r="B25" i="28"/>
  <c r="D16" i="27"/>
  <c r="G16" i="27"/>
  <c r="F33" i="5" l="1"/>
  <c r="F27" i="5"/>
  <c r="F23" i="5"/>
  <c r="F31" i="5"/>
  <c r="F22" i="5"/>
  <c r="F35" i="5"/>
  <c r="F29" i="5"/>
  <c r="F20" i="5"/>
  <c r="F34" i="5"/>
  <c r="F28" i="5"/>
  <c r="F50" i="5"/>
  <c r="F14" i="5"/>
  <c r="F49" i="5"/>
  <c r="F51" i="5"/>
  <c r="C13" i="11" l="1"/>
  <c r="B13" i="11"/>
  <c r="B47" i="1"/>
  <c r="G36" i="26"/>
  <c r="D36" i="26"/>
  <c r="G15" i="26"/>
  <c r="D15" i="26"/>
  <c r="B24" i="28"/>
  <c r="B23" i="28"/>
  <c r="B22" i="28" l="1"/>
  <c r="B21" i="28"/>
  <c r="H10" i="1"/>
  <c r="H9" i="1"/>
  <c r="H8" i="1"/>
  <c r="D35" i="26"/>
  <c r="G35" i="26"/>
  <c r="G14" i="26"/>
  <c r="D14" i="26"/>
  <c r="C47" i="1" l="1"/>
  <c r="B20" i="28" l="1"/>
  <c r="B19" i="28"/>
  <c r="B17" i="28"/>
  <c r="B18" i="28"/>
  <c r="G34" i="26" l="1"/>
  <c r="D34" i="26"/>
  <c r="G13" i="26"/>
  <c r="D13" i="26"/>
  <c r="C105" i="30"/>
  <c r="B23" i="2" l="1"/>
  <c r="B30" i="2"/>
  <c r="B32" i="2"/>
  <c r="B37" i="2"/>
  <c r="B45" i="2"/>
  <c r="E23" i="2"/>
  <c r="E30" i="2"/>
  <c r="E32" i="2"/>
  <c r="E37" i="2"/>
  <c r="E45" i="2"/>
  <c r="B72" i="2" l="1"/>
  <c r="G33" i="26"/>
  <c r="D33" i="26"/>
  <c r="G12" i="26"/>
  <c r="D12" i="26"/>
  <c r="G32" i="2"/>
  <c r="G12" i="27"/>
  <c r="E67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48" i="2"/>
  <c r="E43" i="2"/>
  <c r="E44" i="2"/>
  <c r="E42" i="2"/>
  <c r="E14" i="2"/>
  <c r="E15" i="2"/>
  <c r="E16" i="2"/>
  <c r="E17" i="2"/>
  <c r="E18" i="2"/>
  <c r="E19" i="2"/>
  <c r="E20" i="2"/>
  <c r="E21" i="2"/>
  <c r="E22" i="2"/>
  <c r="E24" i="2"/>
  <c r="E25" i="2"/>
  <c r="E26" i="2"/>
  <c r="E27" i="2"/>
  <c r="E28" i="2"/>
  <c r="E29" i="2"/>
  <c r="E31" i="2"/>
  <c r="E33" i="2"/>
  <c r="E34" i="2"/>
  <c r="E35" i="2"/>
  <c r="E36" i="2"/>
  <c r="E38" i="2"/>
  <c r="E39" i="2"/>
  <c r="E13" i="2"/>
  <c r="E9" i="2"/>
  <c r="E10" i="2"/>
  <c r="E8" i="2"/>
  <c r="B67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48" i="2"/>
  <c r="B43" i="2"/>
  <c r="B44" i="2"/>
  <c r="B42" i="2"/>
  <c r="B14" i="2"/>
  <c r="B15" i="2"/>
  <c r="B16" i="2"/>
  <c r="B17" i="2"/>
  <c r="B18" i="2"/>
  <c r="B19" i="2"/>
  <c r="B20" i="2"/>
  <c r="B21" i="2"/>
  <c r="B22" i="2"/>
  <c r="B24" i="2"/>
  <c r="B25" i="2"/>
  <c r="B26" i="2"/>
  <c r="B27" i="2"/>
  <c r="B28" i="2"/>
  <c r="B29" i="2"/>
  <c r="B31" i="2"/>
  <c r="B33" i="2"/>
  <c r="B34" i="2"/>
  <c r="B35" i="2"/>
  <c r="B36" i="2"/>
  <c r="B38" i="2"/>
  <c r="B39" i="2"/>
  <c r="B13" i="2"/>
  <c r="B9" i="2"/>
  <c r="B10" i="2"/>
  <c r="B8" i="2"/>
  <c r="D11" i="26"/>
  <c r="B16" i="28"/>
  <c r="B15" i="28"/>
  <c r="D32" i="26"/>
  <c r="G32" i="26"/>
  <c r="G11" i="26"/>
  <c r="E13" i="11" l="1"/>
  <c r="B12" i="5"/>
  <c r="G47" i="1"/>
  <c r="G41" i="1"/>
  <c r="C41" i="1"/>
  <c r="B41" i="1"/>
  <c r="C12" i="1"/>
  <c r="C7" i="1"/>
  <c r="B12" i="1"/>
  <c r="B7" i="1"/>
  <c r="B41" i="5"/>
  <c r="F67" i="22"/>
  <c r="G67" i="22"/>
  <c r="D71" i="5"/>
  <c r="D66" i="5"/>
  <c r="E41" i="5"/>
  <c r="B14" i="28"/>
  <c r="B13" i="28"/>
  <c r="G10" i="26"/>
  <c r="D10" i="26"/>
  <c r="D31" i="26"/>
  <c r="G31" i="26"/>
  <c r="E47" i="1" l="1"/>
  <c r="E41" i="1"/>
  <c r="G47" i="5"/>
  <c r="E47" i="5"/>
  <c r="G12" i="5"/>
  <c r="E12" i="5"/>
  <c r="G7" i="5"/>
  <c r="B12" i="28"/>
  <c r="B11" i="28"/>
  <c r="F32" i="1"/>
  <c r="G30" i="26"/>
  <c r="D30" i="26"/>
  <c r="G9" i="26"/>
  <c r="D9" i="26"/>
  <c r="I67" i="2"/>
  <c r="I72" i="2"/>
  <c r="G65" i="5" l="1"/>
  <c r="G29" i="26"/>
  <c r="D29" i="26"/>
  <c r="G8" i="26"/>
  <c r="D8" i="26"/>
  <c r="E42" i="11"/>
  <c r="E8" i="11"/>
  <c r="E7" i="5"/>
  <c r="E65" i="5" s="1"/>
  <c r="B10" i="28"/>
  <c r="B9" i="28"/>
  <c r="G48" i="11" l="1"/>
  <c r="G42" i="11"/>
  <c r="G13" i="11"/>
  <c r="G8" i="11"/>
  <c r="E48" i="11"/>
  <c r="G28" i="27"/>
  <c r="G29" i="27"/>
  <c r="D28" i="27"/>
  <c r="D8" i="27"/>
  <c r="G8" i="27"/>
  <c r="H45" i="1"/>
  <c r="G7" i="1"/>
  <c r="H7" i="1" s="1"/>
  <c r="F67" i="1"/>
  <c r="E7" i="1"/>
  <c r="D8" i="28"/>
  <c r="D7" i="28"/>
  <c r="B63" i="23"/>
  <c r="E68" i="10"/>
  <c r="G63" i="11" l="1"/>
  <c r="E63" i="11"/>
  <c r="E12" i="1"/>
  <c r="G12" i="1"/>
  <c r="B8" i="28"/>
  <c r="B7" i="28"/>
  <c r="F49" i="11" l="1"/>
  <c r="H49" i="11"/>
  <c r="C45" i="9"/>
  <c r="C44" i="9"/>
  <c r="C43" i="9"/>
  <c r="C42" i="9"/>
  <c r="H105" i="30"/>
  <c r="B41" i="9" l="1"/>
  <c r="B12" i="9"/>
  <c r="C7" i="9"/>
  <c r="H120" i="30"/>
  <c r="C30" i="30"/>
  <c r="J120" i="30"/>
  <c r="E150" i="30"/>
  <c r="E165" i="30"/>
  <c r="C60" i="30"/>
  <c r="H165" i="30"/>
  <c r="H30" i="30"/>
  <c r="C165" i="30"/>
  <c r="H150" i="30"/>
  <c r="J150" i="30"/>
  <c r="J165" i="30"/>
  <c r="J30" i="30"/>
  <c r="C45" i="30"/>
  <c r="C120" i="30"/>
  <c r="H135" i="30"/>
  <c r="H15" i="30"/>
  <c r="H75" i="30"/>
  <c r="C90" i="30"/>
  <c r="E120" i="30"/>
  <c r="C135" i="30"/>
  <c r="C150" i="30"/>
  <c r="E15" i="30"/>
  <c r="J15" i="30"/>
  <c r="J45" i="30"/>
  <c r="H60" i="30"/>
  <c r="C75" i="30"/>
  <c r="J135" i="30"/>
  <c r="E135" i="30"/>
  <c r="C15" i="30"/>
  <c r="J60" i="30"/>
  <c r="H45" i="30"/>
  <c r="E60" i="30"/>
  <c r="E75" i="30"/>
  <c r="J75" i="30"/>
  <c r="J90" i="30"/>
  <c r="E90" i="30"/>
  <c r="H90" i="30"/>
  <c r="E105" i="30"/>
  <c r="J105" i="30"/>
  <c r="E45" i="30"/>
  <c r="G51" i="10" l="1"/>
  <c r="G52" i="10"/>
  <c r="G53" i="10"/>
  <c r="G60" i="10"/>
  <c r="G61" i="10"/>
  <c r="G62" i="10"/>
  <c r="G63" i="10"/>
  <c r="D51" i="10"/>
  <c r="D52" i="10"/>
  <c r="D53" i="10"/>
  <c r="D60" i="10"/>
  <c r="D61" i="10"/>
  <c r="D63" i="10"/>
  <c r="E49" i="10"/>
  <c r="D50" i="9"/>
  <c r="I50" i="9"/>
  <c r="D51" i="9"/>
  <c r="B51" i="10"/>
  <c r="H51" i="10" s="1"/>
  <c r="D52" i="9"/>
  <c r="D53" i="9"/>
  <c r="D54" i="9"/>
  <c r="D55" i="9"/>
  <c r="I55" i="9"/>
  <c r="E55" i="10"/>
  <c r="D57" i="9"/>
  <c r="B57" i="10"/>
  <c r="D58" i="9"/>
  <c r="D59" i="9"/>
  <c r="D60" i="9"/>
  <c r="I60" i="9"/>
  <c r="D61" i="9"/>
  <c r="I61" i="9"/>
  <c r="D62" i="9"/>
  <c r="D63" i="9"/>
  <c r="I63" i="9"/>
  <c r="D64" i="9"/>
  <c r="D65" i="9"/>
  <c r="D66" i="9"/>
  <c r="D43" i="9"/>
  <c r="I43" i="9"/>
  <c r="D44" i="9"/>
  <c r="D45" i="9"/>
  <c r="I45" i="9"/>
  <c r="D15" i="9"/>
  <c r="I15" i="9"/>
  <c r="D16" i="9"/>
  <c r="I16" i="9"/>
  <c r="D17" i="9"/>
  <c r="D18" i="9"/>
  <c r="I18" i="9"/>
  <c r="D19" i="9"/>
  <c r="I19" i="9"/>
  <c r="D20" i="9"/>
  <c r="I20" i="9"/>
  <c r="D21" i="9"/>
  <c r="D22" i="9"/>
  <c r="I22" i="9"/>
  <c r="D23" i="9"/>
  <c r="I23" i="9"/>
  <c r="D24" i="9"/>
  <c r="I24" i="9"/>
  <c r="D25" i="9"/>
  <c r="D26" i="9"/>
  <c r="I26" i="9"/>
  <c r="D27" i="9"/>
  <c r="I27" i="9"/>
  <c r="D28" i="9"/>
  <c r="D29" i="9"/>
  <c r="I29" i="9"/>
  <c r="D30" i="9"/>
  <c r="I30" i="9"/>
  <c r="D31" i="9"/>
  <c r="I31" i="9"/>
  <c r="D32" i="9"/>
  <c r="I32" i="9"/>
  <c r="D33" i="9"/>
  <c r="D34" i="9"/>
  <c r="D35" i="9"/>
  <c r="D36" i="9"/>
  <c r="D37" i="9"/>
  <c r="D38" i="9"/>
  <c r="D39" i="9"/>
  <c r="E43" i="10"/>
  <c r="E45" i="10"/>
  <c r="I28" i="9" l="1"/>
  <c r="I65" i="9"/>
  <c r="D49" i="9"/>
  <c r="B63" i="10"/>
  <c r="H63" i="10" s="1"/>
  <c r="E62" i="10"/>
  <c r="B55" i="10"/>
  <c r="H55" i="10" s="1"/>
  <c r="B54" i="10"/>
  <c r="E51" i="10"/>
  <c r="D14" i="9"/>
  <c r="E66" i="10"/>
  <c r="G66" i="10" s="1"/>
  <c r="B62" i="10"/>
  <c r="H62" i="10" s="1"/>
  <c r="E61" i="10"/>
  <c r="B52" i="10"/>
  <c r="H52" i="10" s="1"/>
  <c r="B66" i="10"/>
  <c r="E65" i="10"/>
  <c r="G65" i="10" s="1"/>
  <c r="E64" i="10"/>
  <c r="G64" i="10" s="1"/>
  <c r="B61" i="10"/>
  <c r="H61" i="10" s="1"/>
  <c r="E60" i="10"/>
  <c r="E59" i="10"/>
  <c r="G59" i="10" s="1"/>
  <c r="E58" i="10"/>
  <c r="G58" i="10" s="1"/>
  <c r="E57" i="10"/>
  <c r="H57" i="10" s="1"/>
  <c r="E56" i="10"/>
  <c r="G56" i="10" s="1"/>
  <c r="B50" i="10"/>
  <c r="B49" i="10"/>
  <c r="H49" i="10" s="1"/>
  <c r="I66" i="10"/>
  <c r="I62" i="10"/>
  <c r="J62" i="10" s="1"/>
  <c r="D62" i="10"/>
  <c r="I50" i="10"/>
  <c r="I25" i="9"/>
  <c r="I21" i="9"/>
  <c r="I17" i="9"/>
  <c r="I44" i="9"/>
  <c r="B65" i="10"/>
  <c r="D65" i="10" s="1"/>
  <c r="B64" i="10"/>
  <c r="H64" i="10" s="1"/>
  <c r="E63" i="10"/>
  <c r="I62" i="9"/>
  <c r="B60" i="10"/>
  <c r="H60" i="10" s="1"/>
  <c r="B59" i="10"/>
  <c r="E53" i="10"/>
  <c r="I52" i="9"/>
  <c r="D57" i="10"/>
  <c r="I57" i="10"/>
  <c r="I49" i="10"/>
  <c r="G55" i="10"/>
  <c r="G49" i="10"/>
  <c r="D56" i="9"/>
  <c r="I51" i="9"/>
  <c r="B53" i="10"/>
  <c r="H53" i="10" s="1"/>
  <c r="I58" i="10"/>
  <c r="I54" i="10"/>
  <c r="I53" i="9"/>
  <c r="B58" i="10"/>
  <c r="B56" i="10"/>
  <c r="E54" i="10"/>
  <c r="G54" i="10" s="1"/>
  <c r="E52" i="10"/>
  <c r="E50" i="10"/>
  <c r="G50" i="10" s="1"/>
  <c r="I65" i="10"/>
  <c r="I53" i="10"/>
  <c r="J53" i="10" s="1"/>
  <c r="I60" i="10"/>
  <c r="J60" i="10" s="1"/>
  <c r="I52" i="10"/>
  <c r="J52" i="10" s="1"/>
  <c r="I61" i="10"/>
  <c r="J61" i="10" s="1"/>
  <c r="I64" i="10"/>
  <c r="I56" i="10"/>
  <c r="I63" i="10"/>
  <c r="J63" i="10" s="1"/>
  <c r="I59" i="10"/>
  <c r="I55" i="10"/>
  <c r="I51" i="10"/>
  <c r="J51" i="10" s="1"/>
  <c r="I64" i="9"/>
  <c r="I59" i="9"/>
  <c r="I58" i="9"/>
  <c r="I57" i="9"/>
  <c r="I56" i="9"/>
  <c r="I54" i="9"/>
  <c r="I49" i="9"/>
  <c r="I66" i="9"/>
  <c r="E44" i="10"/>
  <c r="I37" i="9"/>
  <c r="I35" i="9"/>
  <c r="I14" i="9"/>
  <c r="I39" i="9"/>
  <c r="I36" i="9"/>
  <c r="I33" i="9"/>
  <c r="I38" i="9"/>
  <c r="I34" i="9"/>
  <c r="H50" i="10" l="1"/>
  <c r="D55" i="10"/>
  <c r="H65" i="10"/>
  <c r="J65" i="10" s="1"/>
  <c r="J50" i="10"/>
  <c r="J64" i="10"/>
  <c r="H59" i="10"/>
  <c r="J59" i="10" s="1"/>
  <c r="J55" i="10"/>
  <c r="H58" i="10"/>
  <c r="J58" i="10" s="1"/>
  <c r="J49" i="10"/>
  <c r="G57" i="10"/>
  <c r="D50" i="10"/>
  <c r="H56" i="10"/>
  <c r="J56" i="10" s="1"/>
  <c r="D49" i="10"/>
  <c r="D58" i="10"/>
  <c r="H66" i="10"/>
  <c r="J66" i="10" s="1"/>
  <c r="J57" i="10"/>
  <c r="D56" i="10"/>
  <c r="H54" i="10"/>
  <c r="J54" i="10" s="1"/>
  <c r="D54" i="10"/>
  <c r="D66" i="10"/>
  <c r="D59" i="10"/>
  <c r="D64" i="10"/>
  <c r="D63" i="23" l="1"/>
  <c r="G60" i="12"/>
  <c r="D60" i="12"/>
  <c r="G46" i="12"/>
  <c r="D46" i="12"/>
  <c r="G45" i="10"/>
  <c r="D45" i="10"/>
  <c r="G44" i="10"/>
  <c r="D44" i="10"/>
  <c r="G43" i="10"/>
  <c r="D43" i="10"/>
  <c r="G42" i="10"/>
  <c r="D42" i="10"/>
  <c r="G39" i="10"/>
  <c r="D39" i="10"/>
  <c r="G38" i="10"/>
  <c r="D38" i="10"/>
  <c r="G36" i="10"/>
  <c r="D36" i="10"/>
  <c r="G35" i="10"/>
  <c r="D35" i="10"/>
  <c r="G34" i="10"/>
  <c r="D34" i="10"/>
  <c r="G33" i="10"/>
  <c r="D33" i="10"/>
  <c r="G31" i="10"/>
  <c r="D31" i="10"/>
  <c r="G30" i="10"/>
  <c r="D30" i="10"/>
  <c r="G29" i="10"/>
  <c r="D29" i="10"/>
  <c r="G27" i="10"/>
  <c r="D27" i="10"/>
  <c r="G26" i="10"/>
  <c r="D26" i="10"/>
  <c r="G25" i="10"/>
  <c r="D25" i="10"/>
  <c r="G23" i="10"/>
  <c r="D23" i="10"/>
  <c r="G22" i="10"/>
  <c r="D22" i="10"/>
  <c r="G21" i="10"/>
  <c r="D21" i="10"/>
  <c r="G20" i="10"/>
  <c r="D20" i="10"/>
  <c r="G19" i="10"/>
  <c r="D19" i="10"/>
  <c r="G18" i="10"/>
  <c r="D18" i="10"/>
  <c r="G16" i="10"/>
  <c r="D16" i="10"/>
  <c r="E42" i="10"/>
  <c r="G44" i="2"/>
  <c r="G43" i="2"/>
  <c r="G68" i="10" l="1"/>
  <c r="F30" i="9"/>
  <c r="F22" i="9"/>
  <c r="F45" i="9"/>
  <c r="F54" i="9"/>
  <c r="F36" i="9"/>
  <c r="F43" i="9"/>
  <c r="F27" i="9"/>
  <c r="F60" i="9"/>
  <c r="F57" i="9"/>
  <c r="F39" i="9"/>
  <c r="F35" i="9"/>
  <c r="F29" i="9"/>
  <c r="F21" i="9"/>
  <c r="F32" i="9"/>
  <c r="F24" i="9"/>
  <c r="F16" i="9"/>
  <c r="F66" i="9"/>
  <c r="F49" i="9"/>
  <c r="F15" i="9"/>
  <c r="F65" i="9"/>
  <c r="F53" i="9"/>
  <c r="F56" i="9"/>
  <c r="F51" i="9"/>
  <c r="F26" i="9"/>
  <c r="F18" i="9"/>
  <c r="F63" i="9"/>
  <c r="F55" i="9"/>
  <c r="F38" i="9"/>
  <c r="F34" i="9"/>
  <c r="F44" i="9"/>
  <c r="F62" i="9"/>
  <c r="F52" i="9"/>
  <c r="F31" i="9"/>
  <c r="F19" i="9"/>
  <c r="F14" i="9"/>
  <c r="F59" i="9"/>
  <c r="F37" i="9"/>
  <c r="F33" i="9"/>
  <c r="F25" i="9"/>
  <c r="F17" i="9"/>
  <c r="F28" i="9"/>
  <c r="F20" i="9"/>
  <c r="F61" i="9"/>
  <c r="F50" i="9"/>
  <c r="F23" i="9"/>
  <c r="F64" i="9"/>
  <c r="F58" i="9"/>
  <c r="H36" i="9"/>
  <c r="H62" i="9"/>
  <c r="H32" i="9"/>
  <c r="H24" i="9"/>
  <c r="H16" i="9"/>
  <c r="H66" i="9"/>
  <c r="H61" i="9"/>
  <c r="H27" i="9"/>
  <c r="H19" i="9"/>
  <c r="H22" i="9"/>
  <c r="H53" i="9"/>
  <c r="H39" i="9"/>
  <c r="H35" i="9"/>
  <c r="H29" i="9"/>
  <c r="H21" i="9"/>
  <c r="H44" i="9"/>
  <c r="H64" i="9"/>
  <c r="H60" i="9"/>
  <c r="H58" i="9"/>
  <c r="H56" i="9"/>
  <c r="H26" i="9"/>
  <c r="H63" i="9"/>
  <c r="H38" i="9"/>
  <c r="H34" i="9"/>
  <c r="H51" i="9"/>
  <c r="H28" i="9"/>
  <c r="H20" i="9"/>
  <c r="H31" i="9"/>
  <c r="H23" i="9"/>
  <c r="H15" i="9"/>
  <c r="H52" i="9"/>
  <c r="H55" i="9"/>
  <c r="H50" i="9"/>
  <c r="H37" i="9"/>
  <c r="H33" i="9"/>
  <c r="H25" i="9"/>
  <c r="H17" i="9"/>
  <c r="H43" i="9"/>
  <c r="H14" i="9"/>
  <c r="H65" i="9"/>
  <c r="H59" i="9"/>
  <c r="H57" i="9"/>
  <c r="H30" i="9"/>
  <c r="H18" i="9"/>
  <c r="H45" i="9"/>
  <c r="H54" i="9"/>
  <c r="H49" i="9"/>
  <c r="I45" i="1" l="1"/>
  <c r="I62" i="11" l="1"/>
  <c r="I60" i="11"/>
  <c r="I59" i="11"/>
  <c r="I58" i="11"/>
  <c r="I56" i="11"/>
  <c r="I54" i="11"/>
  <c r="I52" i="11"/>
  <c r="I51" i="11"/>
  <c r="I50" i="11"/>
  <c r="I46" i="11"/>
  <c r="I44" i="11"/>
  <c r="I40" i="11"/>
  <c r="I39" i="11"/>
  <c r="I38" i="11"/>
  <c r="I37" i="11"/>
  <c r="I36" i="11"/>
  <c r="I35" i="11"/>
  <c r="I34" i="11"/>
  <c r="I33" i="11"/>
  <c r="I32" i="11"/>
  <c r="I31" i="11"/>
  <c r="I30" i="11"/>
  <c r="I28" i="11"/>
  <c r="I26" i="11"/>
  <c r="I24" i="11"/>
  <c r="I23" i="11"/>
  <c r="I22" i="11"/>
  <c r="I20" i="11"/>
  <c r="I18" i="11"/>
  <c r="I16" i="11"/>
  <c r="I14" i="11"/>
  <c r="I10" i="11"/>
  <c r="D61" i="11"/>
  <c r="D60" i="11"/>
  <c r="D59" i="11"/>
  <c r="D57" i="11"/>
  <c r="D55" i="11"/>
  <c r="D53" i="11"/>
  <c r="D52" i="11"/>
  <c r="D51" i="11"/>
  <c r="D49" i="11"/>
  <c r="D46" i="11"/>
  <c r="D45" i="11"/>
  <c r="D43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7" i="11"/>
  <c r="D25" i="11"/>
  <c r="D24" i="11"/>
  <c r="D23" i="11"/>
  <c r="D22" i="11"/>
  <c r="D21" i="11"/>
  <c r="D19" i="11"/>
  <c r="D17" i="11"/>
  <c r="D15" i="11"/>
  <c r="D11" i="11"/>
  <c r="D9" i="11"/>
  <c r="I42" i="9"/>
  <c r="I10" i="9"/>
  <c r="I8" i="9"/>
  <c r="D48" i="9"/>
  <c r="D42" i="9"/>
  <c r="D13" i="9"/>
  <c r="D10" i="9"/>
  <c r="D9" i="9"/>
  <c r="I64" i="5"/>
  <c r="I63" i="5"/>
  <c r="I62" i="5"/>
  <c r="I61" i="5"/>
  <c r="I60" i="5"/>
  <c r="I59" i="5"/>
  <c r="I57" i="5"/>
  <c r="I55" i="5"/>
  <c r="I53" i="5"/>
  <c r="I52" i="5"/>
  <c r="I51" i="5"/>
  <c r="I50" i="5"/>
  <c r="I49" i="5"/>
  <c r="I45" i="5"/>
  <c r="I44" i="5"/>
  <c r="I43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5" i="5"/>
  <c r="I13" i="5"/>
  <c r="I10" i="5"/>
  <c r="I9" i="5"/>
  <c r="D64" i="5"/>
  <c r="D63" i="5"/>
  <c r="D62" i="5"/>
  <c r="D61" i="5"/>
  <c r="D60" i="5"/>
  <c r="D59" i="5"/>
  <c r="D57" i="5"/>
  <c r="D56" i="5"/>
  <c r="D55" i="5"/>
  <c r="D54" i="5"/>
  <c r="D53" i="5"/>
  <c r="D52" i="5"/>
  <c r="D51" i="5"/>
  <c r="D50" i="5"/>
  <c r="D49" i="5"/>
  <c r="D45" i="5"/>
  <c r="D44" i="5"/>
  <c r="D43" i="5"/>
  <c r="D42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3" i="5"/>
  <c r="D10" i="5"/>
  <c r="D9" i="5"/>
  <c r="I22" i="1"/>
  <c r="D59" i="1"/>
  <c r="D52" i="1"/>
  <c r="D45" i="1"/>
  <c r="D44" i="1"/>
  <c r="D42" i="1"/>
  <c r="D39" i="1"/>
  <c r="D38" i="1"/>
  <c r="D37" i="1"/>
  <c r="D36" i="1"/>
  <c r="D35" i="1"/>
  <c r="D34" i="1"/>
  <c r="D32" i="1"/>
  <c r="D31" i="1"/>
  <c r="D30" i="1"/>
  <c r="D28" i="1"/>
  <c r="D26" i="1"/>
  <c r="D24" i="1"/>
  <c r="D22" i="1"/>
  <c r="D21" i="1"/>
  <c r="D20" i="1"/>
  <c r="D18" i="1"/>
  <c r="D16" i="1"/>
  <c r="D14" i="1"/>
  <c r="D10" i="1"/>
  <c r="D8" i="1"/>
  <c r="I13" i="2" l="1"/>
  <c r="I17" i="2"/>
  <c r="I23" i="2"/>
  <c r="I29" i="2"/>
  <c r="I33" i="2"/>
  <c r="I39" i="2"/>
  <c r="I52" i="2"/>
  <c r="I56" i="2"/>
  <c r="I58" i="2"/>
  <c r="I60" i="2"/>
  <c r="I62" i="2"/>
  <c r="I64" i="2"/>
  <c r="I9" i="12"/>
  <c r="I11" i="12"/>
  <c r="I15" i="12"/>
  <c r="I17" i="12"/>
  <c r="I19" i="12"/>
  <c r="I21" i="12"/>
  <c r="I23" i="12"/>
  <c r="I25" i="12"/>
  <c r="I27" i="12"/>
  <c r="I29" i="12"/>
  <c r="I31" i="12"/>
  <c r="I33" i="12"/>
  <c r="J33" i="12" s="1"/>
  <c r="I35" i="12"/>
  <c r="I37" i="12"/>
  <c r="J37" i="12" s="1"/>
  <c r="I39" i="12"/>
  <c r="J39" i="12" s="1"/>
  <c r="I43" i="12"/>
  <c r="I45" i="12"/>
  <c r="I49" i="12"/>
  <c r="I51" i="12"/>
  <c r="I53" i="12"/>
  <c r="I55" i="12"/>
  <c r="I57" i="12"/>
  <c r="I59" i="12"/>
  <c r="I61" i="12"/>
  <c r="I15" i="2"/>
  <c r="I19" i="2"/>
  <c r="I25" i="2"/>
  <c r="I31" i="2"/>
  <c r="I37" i="2"/>
  <c r="I50" i="2"/>
  <c r="I9" i="10"/>
  <c r="I13" i="10"/>
  <c r="I15" i="10"/>
  <c r="I17" i="10"/>
  <c r="I19" i="10"/>
  <c r="J19" i="10" s="1"/>
  <c r="I21" i="10"/>
  <c r="J21" i="10" s="1"/>
  <c r="I23" i="10"/>
  <c r="J23" i="10" s="1"/>
  <c r="I25" i="10"/>
  <c r="J25" i="10" s="1"/>
  <c r="I27" i="10"/>
  <c r="J27" i="10" s="1"/>
  <c r="I29" i="10"/>
  <c r="J29" i="10" s="1"/>
  <c r="I31" i="10"/>
  <c r="J31" i="10" s="1"/>
  <c r="I33" i="10"/>
  <c r="J33" i="10" s="1"/>
  <c r="I35" i="10"/>
  <c r="J35" i="10" s="1"/>
  <c r="I37" i="10"/>
  <c r="I39" i="10"/>
  <c r="J39" i="10" s="1"/>
  <c r="I43" i="10"/>
  <c r="J43" i="10" s="1"/>
  <c r="I45" i="10"/>
  <c r="J45" i="10" s="1"/>
  <c r="I9" i="2"/>
  <c r="I21" i="2"/>
  <c r="I27" i="2"/>
  <c r="I35" i="2"/>
  <c r="I43" i="2"/>
  <c r="I48" i="2"/>
  <c r="I54" i="2"/>
  <c r="I10" i="2"/>
  <c r="I14" i="2"/>
  <c r="I16" i="2"/>
  <c r="I18" i="2"/>
  <c r="I20" i="2"/>
  <c r="I22" i="2"/>
  <c r="I24" i="2"/>
  <c r="I26" i="2"/>
  <c r="I28" i="2"/>
  <c r="I30" i="2"/>
  <c r="I32" i="2"/>
  <c r="I34" i="2"/>
  <c r="I36" i="2"/>
  <c r="I38" i="2"/>
  <c r="I42" i="2"/>
  <c r="I44" i="2"/>
  <c r="I49" i="2"/>
  <c r="I51" i="2"/>
  <c r="I53" i="2"/>
  <c r="I55" i="2"/>
  <c r="I57" i="2"/>
  <c r="I59" i="2"/>
  <c r="I61" i="2"/>
  <c r="I63" i="2"/>
  <c r="I65" i="2"/>
  <c r="D8" i="5"/>
  <c r="D14" i="5"/>
  <c r="D48" i="5"/>
  <c r="D58" i="5"/>
  <c r="I8" i="5"/>
  <c r="I14" i="5"/>
  <c r="I16" i="5"/>
  <c r="I42" i="5"/>
  <c r="I48" i="5"/>
  <c r="I54" i="5"/>
  <c r="I56" i="5"/>
  <c r="I58" i="5"/>
  <c r="D8" i="9"/>
  <c r="I9" i="9"/>
  <c r="I13" i="9"/>
  <c r="D10" i="11"/>
  <c r="D14" i="11"/>
  <c r="D16" i="11"/>
  <c r="D18" i="11"/>
  <c r="D20" i="11"/>
  <c r="D26" i="11"/>
  <c r="D28" i="11"/>
  <c r="D44" i="11"/>
  <c r="D50" i="11"/>
  <c r="D54" i="11"/>
  <c r="D56" i="11"/>
  <c r="D58" i="11"/>
  <c r="D62" i="11"/>
  <c r="I9" i="11"/>
  <c r="I11" i="11"/>
  <c r="I15" i="11"/>
  <c r="I17" i="11"/>
  <c r="I19" i="11"/>
  <c r="I21" i="11"/>
  <c r="I25" i="11"/>
  <c r="I27" i="11"/>
  <c r="I29" i="11"/>
  <c r="I43" i="11"/>
  <c r="I45" i="11"/>
  <c r="I49" i="11"/>
  <c r="I53" i="11"/>
  <c r="I55" i="11"/>
  <c r="I57" i="11"/>
  <c r="I61" i="11"/>
  <c r="I10" i="12"/>
  <c r="I14" i="12"/>
  <c r="I16" i="12"/>
  <c r="I18" i="12"/>
  <c r="I20" i="12"/>
  <c r="I22" i="12"/>
  <c r="I24" i="12"/>
  <c r="I26" i="12"/>
  <c r="I28" i="12"/>
  <c r="I30" i="12"/>
  <c r="I32" i="12"/>
  <c r="I34" i="12"/>
  <c r="I36" i="12"/>
  <c r="J36" i="12" s="1"/>
  <c r="I38" i="12"/>
  <c r="J38" i="12" s="1"/>
  <c r="I40" i="12"/>
  <c r="J40" i="12" s="1"/>
  <c r="I44" i="12"/>
  <c r="I46" i="12"/>
  <c r="J46" i="12" s="1"/>
  <c r="I50" i="12"/>
  <c r="I52" i="12"/>
  <c r="I54" i="12"/>
  <c r="I56" i="12"/>
  <c r="I58" i="12"/>
  <c r="I60" i="12"/>
  <c r="J60" i="12" s="1"/>
  <c r="I62" i="12"/>
  <c r="D48" i="1"/>
  <c r="D50" i="1"/>
  <c r="D54" i="1"/>
  <c r="D56" i="1"/>
  <c r="D58" i="1"/>
  <c r="D60" i="1"/>
  <c r="D62" i="1"/>
  <c r="D64" i="1"/>
  <c r="I9" i="1"/>
  <c r="I13" i="1"/>
  <c r="I15" i="1"/>
  <c r="I17" i="1"/>
  <c r="I19" i="1"/>
  <c r="I21" i="1"/>
  <c r="I23" i="1"/>
  <c r="I25" i="1"/>
  <c r="I27" i="1"/>
  <c r="I29" i="1"/>
  <c r="I31" i="1"/>
  <c r="I33" i="1"/>
  <c r="I35" i="1"/>
  <c r="I37" i="1"/>
  <c r="I39" i="1"/>
  <c r="I43" i="1"/>
  <c r="I48" i="9"/>
  <c r="I8" i="10"/>
  <c r="I10" i="10"/>
  <c r="I14" i="10"/>
  <c r="I16" i="10"/>
  <c r="J16" i="10" s="1"/>
  <c r="I18" i="10"/>
  <c r="J18" i="10" s="1"/>
  <c r="I20" i="10"/>
  <c r="J20" i="10" s="1"/>
  <c r="I22" i="10"/>
  <c r="J22" i="10" s="1"/>
  <c r="I24" i="10"/>
  <c r="I26" i="10"/>
  <c r="J26" i="10" s="1"/>
  <c r="I28" i="10"/>
  <c r="I30" i="10"/>
  <c r="J30" i="10" s="1"/>
  <c r="I32" i="10"/>
  <c r="I34" i="10"/>
  <c r="J34" i="10" s="1"/>
  <c r="I36" i="10"/>
  <c r="J36" i="10" s="1"/>
  <c r="I38" i="10"/>
  <c r="J38" i="10" s="1"/>
  <c r="I42" i="10"/>
  <c r="J42" i="10" s="1"/>
  <c r="I44" i="10"/>
  <c r="J44" i="10" s="1"/>
  <c r="I48" i="10"/>
  <c r="I48" i="1"/>
  <c r="I50" i="1"/>
  <c r="I52" i="1"/>
  <c r="I54" i="1"/>
  <c r="I56" i="1"/>
  <c r="I58" i="1"/>
  <c r="I60" i="1"/>
  <c r="I62" i="1"/>
  <c r="I64" i="1"/>
  <c r="D9" i="1"/>
  <c r="D13" i="1"/>
  <c r="D15" i="1"/>
  <c r="D17" i="1"/>
  <c r="D19" i="1"/>
  <c r="D23" i="1"/>
  <c r="D25" i="1"/>
  <c r="D27" i="1"/>
  <c r="D29" i="1"/>
  <c r="D33" i="1"/>
  <c r="D43" i="1"/>
  <c r="D49" i="1"/>
  <c r="D51" i="1"/>
  <c r="D53" i="1"/>
  <c r="D55" i="1"/>
  <c r="D57" i="1"/>
  <c r="D61" i="1"/>
  <c r="D63" i="1"/>
  <c r="D65" i="1"/>
  <c r="I8" i="1"/>
  <c r="I10" i="1"/>
  <c r="I14" i="1"/>
  <c r="I16" i="1"/>
  <c r="I18" i="1"/>
  <c r="I20" i="1"/>
  <c r="I24" i="1"/>
  <c r="I26" i="1"/>
  <c r="I28" i="1"/>
  <c r="I30" i="1"/>
  <c r="I32" i="1"/>
  <c r="I34" i="1"/>
  <c r="I36" i="1"/>
  <c r="I38" i="1"/>
  <c r="I42" i="1"/>
  <c r="I44" i="1"/>
  <c r="I49" i="1"/>
  <c r="I51" i="1"/>
  <c r="I53" i="1"/>
  <c r="I55" i="1"/>
  <c r="I57" i="1"/>
  <c r="I59" i="1"/>
  <c r="I61" i="1"/>
  <c r="I63" i="1"/>
  <c r="I65" i="1"/>
  <c r="E32" i="10" l="1"/>
  <c r="G32" i="10" s="1"/>
  <c r="E31" i="10"/>
  <c r="E30" i="10"/>
  <c r="E29" i="10"/>
  <c r="Y203" i="18"/>
  <c r="X203" i="18"/>
  <c r="W203" i="18"/>
  <c r="V203" i="18"/>
  <c r="Y202" i="18"/>
  <c r="X202" i="18"/>
  <c r="W202" i="18"/>
  <c r="V202" i="18"/>
  <c r="Y201" i="18"/>
  <c r="X201" i="18"/>
  <c r="W201" i="18"/>
  <c r="V201" i="18"/>
  <c r="Y200" i="18"/>
  <c r="X200" i="18"/>
  <c r="W200" i="18"/>
  <c r="V200" i="18"/>
  <c r="Y199" i="18"/>
  <c r="X199" i="18"/>
  <c r="W199" i="18"/>
  <c r="V199" i="18"/>
  <c r="Y198" i="18"/>
  <c r="X198" i="18"/>
  <c r="W198" i="18"/>
  <c r="V198" i="18"/>
  <c r="Y197" i="18"/>
  <c r="X197" i="18"/>
  <c r="W197" i="18"/>
  <c r="V197" i="18"/>
  <c r="Y196" i="18"/>
  <c r="X196" i="18"/>
  <c r="W196" i="18"/>
  <c r="V196" i="18"/>
  <c r="Y195" i="18"/>
  <c r="X195" i="18"/>
  <c r="W195" i="18"/>
  <c r="V195" i="18"/>
  <c r="Y194" i="18"/>
  <c r="X194" i="18"/>
  <c r="W194" i="18"/>
  <c r="V194" i="18"/>
  <c r="Y193" i="18"/>
  <c r="X193" i="18"/>
  <c r="W193" i="18"/>
  <c r="V193" i="18"/>
  <c r="Y192" i="18"/>
  <c r="X192" i="18"/>
  <c r="W192" i="18"/>
  <c r="V192" i="18"/>
  <c r="Y191" i="18"/>
  <c r="X191" i="18"/>
  <c r="W191" i="18"/>
  <c r="V191" i="18"/>
  <c r="Y190" i="18"/>
  <c r="X190" i="18"/>
  <c r="W190" i="18"/>
  <c r="V190" i="18"/>
  <c r="Y188" i="18"/>
  <c r="X188" i="18"/>
  <c r="W188" i="18"/>
  <c r="V188" i="18"/>
  <c r="Y187" i="18"/>
  <c r="X187" i="18"/>
  <c r="W187" i="18"/>
  <c r="V187" i="18"/>
  <c r="Y186" i="18"/>
  <c r="X186" i="18"/>
  <c r="W186" i="18"/>
  <c r="V186" i="18"/>
  <c r="Y185" i="18"/>
  <c r="X185" i="18"/>
  <c r="W185" i="18"/>
  <c r="V185" i="18"/>
  <c r="Y184" i="18"/>
  <c r="X184" i="18"/>
  <c r="W184" i="18"/>
  <c r="V184" i="18"/>
  <c r="Y183" i="18"/>
  <c r="X183" i="18"/>
  <c r="W183" i="18"/>
  <c r="V183" i="18"/>
  <c r="Y182" i="18"/>
  <c r="X182" i="18"/>
  <c r="W182" i="18"/>
  <c r="V182" i="18"/>
  <c r="Y181" i="18"/>
  <c r="X181" i="18"/>
  <c r="W181" i="18"/>
  <c r="V181" i="18"/>
  <c r="Y180" i="18"/>
  <c r="X180" i="18"/>
  <c r="W180" i="18"/>
  <c r="V180" i="18"/>
  <c r="Y179" i="18"/>
  <c r="X179" i="18"/>
  <c r="W179" i="18"/>
  <c r="V179" i="18"/>
  <c r="Y178" i="18"/>
  <c r="X178" i="18"/>
  <c r="W178" i="18"/>
  <c r="V178" i="18"/>
  <c r="Y177" i="18"/>
  <c r="X177" i="18"/>
  <c r="W177" i="18"/>
  <c r="V177" i="18"/>
  <c r="Y176" i="18"/>
  <c r="X176" i="18"/>
  <c r="W176" i="18"/>
  <c r="V176" i="18"/>
  <c r="Y175" i="18"/>
  <c r="X175" i="18"/>
  <c r="W175" i="18"/>
  <c r="V175" i="18"/>
  <c r="Y174" i="18"/>
  <c r="X174" i="18"/>
  <c r="W174" i="18"/>
  <c r="V174" i="18"/>
  <c r="Y173" i="18"/>
  <c r="X173" i="18"/>
  <c r="W173" i="18"/>
  <c r="V173" i="18"/>
  <c r="Y172" i="18"/>
  <c r="X172" i="18"/>
  <c r="W172" i="18"/>
  <c r="V172" i="18"/>
  <c r="Y171" i="18"/>
  <c r="X171" i="18"/>
  <c r="W171" i="18"/>
  <c r="V171" i="18"/>
  <c r="Y170" i="18"/>
  <c r="X170" i="18"/>
  <c r="W170" i="18"/>
  <c r="V170" i="18"/>
  <c r="Y169" i="18"/>
  <c r="X169" i="18"/>
  <c r="W169" i="18"/>
  <c r="V169" i="18"/>
  <c r="Y168" i="18"/>
  <c r="X168" i="18"/>
  <c r="W168" i="18"/>
  <c r="V168" i="18"/>
  <c r="Y167" i="18"/>
  <c r="X167" i="18"/>
  <c r="W167" i="18"/>
  <c r="V167" i="18"/>
  <c r="Y166" i="18"/>
  <c r="X166" i="18"/>
  <c r="W166" i="18"/>
  <c r="V166" i="18"/>
  <c r="Y165" i="18"/>
  <c r="X165" i="18"/>
  <c r="W165" i="18"/>
  <c r="V165" i="18"/>
  <c r="Y164" i="18"/>
  <c r="X164" i="18"/>
  <c r="W164" i="18"/>
  <c r="V164" i="18"/>
  <c r="Y163" i="18"/>
  <c r="X163" i="18"/>
  <c r="W163" i="18"/>
  <c r="V163" i="18"/>
  <c r="Y162" i="18"/>
  <c r="X162" i="18"/>
  <c r="W162" i="18"/>
  <c r="V162" i="18"/>
  <c r="Y161" i="18"/>
  <c r="X161" i="18"/>
  <c r="W161" i="18"/>
  <c r="V161" i="18"/>
  <c r="Y160" i="18"/>
  <c r="X160" i="18"/>
  <c r="W160" i="18"/>
  <c r="V160" i="18"/>
  <c r="Y159" i="18"/>
  <c r="X159" i="18"/>
  <c r="W159" i="18"/>
  <c r="V159" i="18"/>
  <c r="Y158" i="18"/>
  <c r="X158" i="18"/>
  <c r="W158" i="18"/>
  <c r="V158" i="18"/>
  <c r="Y157" i="18"/>
  <c r="X157" i="18"/>
  <c r="W157" i="18"/>
  <c r="V157" i="18"/>
  <c r="Y156" i="18"/>
  <c r="X156" i="18"/>
  <c r="W156" i="18"/>
  <c r="V156" i="18"/>
  <c r="Y155" i="18"/>
  <c r="X155" i="18"/>
  <c r="W155" i="18"/>
  <c r="V155" i="18"/>
  <c r="Y154" i="18"/>
  <c r="X154" i="18"/>
  <c r="W154" i="18"/>
  <c r="V154" i="18"/>
  <c r="Y153" i="18"/>
  <c r="X153" i="18"/>
  <c r="W153" i="18"/>
  <c r="V153" i="18"/>
  <c r="Y152" i="18"/>
  <c r="X152" i="18"/>
  <c r="W152" i="18"/>
  <c r="V152" i="18"/>
  <c r="Y150" i="18"/>
  <c r="X150" i="18"/>
  <c r="W150" i="18"/>
  <c r="V150" i="18"/>
  <c r="Y149" i="18"/>
  <c r="X149" i="18"/>
  <c r="W149" i="18"/>
  <c r="V149" i="18"/>
  <c r="Y148" i="18"/>
  <c r="X148" i="18"/>
  <c r="W148" i="18"/>
  <c r="V148" i="18"/>
  <c r="Y147" i="18"/>
  <c r="X147" i="18"/>
  <c r="W147" i="18"/>
  <c r="V147" i="18"/>
  <c r="Y146" i="18"/>
  <c r="X146" i="18"/>
  <c r="W146" i="18"/>
  <c r="V146" i="18"/>
  <c r="Y145" i="18"/>
  <c r="X145" i="18"/>
  <c r="W145" i="18"/>
  <c r="V145" i="18"/>
  <c r="Y144" i="18"/>
  <c r="X144" i="18"/>
  <c r="W144" i="18"/>
  <c r="V144" i="18"/>
  <c r="Y143" i="18"/>
  <c r="X143" i="18"/>
  <c r="W143" i="18"/>
  <c r="V143" i="18"/>
  <c r="Y142" i="18"/>
  <c r="X142" i="18"/>
  <c r="W142" i="18"/>
  <c r="V142" i="18"/>
  <c r="Y141" i="18"/>
  <c r="X141" i="18"/>
  <c r="W141" i="18"/>
  <c r="V141" i="18"/>
  <c r="Y140" i="18"/>
  <c r="X140" i="18"/>
  <c r="W140" i="18"/>
  <c r="V140" i="18"/>
  <c r="Y139" i="18"/>
  <c r="X139" i="18"/>
  <c r="W139" i="18"/>
  <c r="V139" i="18"/>
  <c r="Y138" i="18"/>
  <c r="X138" i="18"/>
  <c r="W138" i="18"/>
  <c r="V138" i="18"/>
  <c r="Y137" i="18"/>
  <c r="X137" i="18"/>
  <c r="W137" i="18"/>
  <c r="V137" i="18"/>
  <c r="Y134" i="18"/>
  <c r="X134" i="18"/>
  <c r="W134" i="18"/>
  <c r="V134" i="18"/>
  <c r="Y133" i="18"/>
  <c r="X133" i="18"/>
  <c r="W133" i="18"/>
  <c r="V133" i="18"/>
  <c r="Y132" i="18"/>
  <c r="X132" i="18"/>
  <c r="W132" i="18"/>
  <c r="V132" i="18"/>
  <c r="Y131" i="18"/>
  <c r="X131" i="18"/>
  <c r="W131" i="18"/>
  <c r="V131" i="18"/>
  <c r="Y130" i="18"/>
  <c r="X130" i="18"/>
  <c r="W130" i="18"/>
  <c r="V130" i="18"/>
  <c r="Y129" i="18"/>
  <c r="X129" i="18"/>
  <c r="W129" i="18"/>
  <c r="V129" i="18"/>
  <c r="Y128" i="18"/>
  <c r="X128" i="18"/>
  <c r="W128" i="18"/>
  <c r="V128" i="18"/>
  <c r="Y127" i="18"/>
  <c r="X127" i="18"/>
  <c r="W127" i="18"/>
  <c r="V127" i="18"/>
  <c r="Y126" i="18"/>
  <c r="X126" i="18"/>
  <c r="W126" i="18"/>
  <c r="V126" i="18"/>
  <c r="Y125" i="18"/>
  <c r="X125" i="18"/>
  <c r="W125" i="18"/>
  <c r="V125" i="18"/>
  <c r="Y124" i="18"/>
  <c r="X124" i="18"/>
  <c r="W124" i="18"/>
  <c r="V124" i="18"/>
  <c r="Y123" i="18"/>
  <c r="X123" i="18"/>
  <c r="W123" i="18"/>
  <c r="V123" i="18"/>
  <c r="Y122" i="18"/>
  <c r="X122" i="18"/>
  <c r="W122" i="18"/>
  <c r="V122" i="18"/>
  <c r="Y121" i="18"/>
  <c r="X121" i="18"/>
  <c r="W121" i="18"/>
  <c r="V121" i="18"/>
  <c r="Y120" i="18"/>
  <c r="X120" i="18"/>
  <c r="W120" i="18"/>
  <c r="V120" i="18"/>
  <c r="Y119" i="18"/>
  <c r="X119" i="18"/>
  <c r="W119" i="18"/>
  <c r="V119" i="18"/>
  <c r="Y118" i="18"/>
  <c r="X118" i="18"/>
  <c r="W118" i="18"/>
  <c r="V118" i="18"/>
  <c r="Y117" i="18"/>
  <c r="X117" i="18"/>
  <c r="W117" i="18"/>
  <c r="V117" i="18"/>
  <c r="Y116" i="18"/>
  <c r="X116" i="18"/>
  <c r="W116" i="18"/>
  <c r="V116" i="18"/>
  <c r="Y115" i="18"/>
  <c r="X115" i="18"/>
  <c r="W115" i="18"/>
  <c r="V115" i="18"/>
  <c r="Y114" i="18"/>
  <c r="X114" i="18"/>
  <c r="W114" i="18"/>
  <c r="V114" i="18"/>
  <c r="Y113" i="18"/>
  <c r="X113" i="18"/>
  <c r="W113" i="18"/>
  <c r="V113" i="18"/>
  <c r="Y112" i="18"/>
  <c r="X112" i="18"/>
  <c r="W112" i="18"/>
  <c r="V112" i="18"/>
  <c r="Y111" i="18"/>
  <c r="X111" i="18"/>
  <c r="W111" i="18"/>
  <c r="V111" i="18"/>
  <c r="Y110" i="18"/>
  <c r="X110" i="18"/>
  <c r="W110" i="18"/>
  <c r="V110" i="18"/>
  <c r="Y109" i="18"/>
  <c r="X109" i="18"/>
  <c r="W109" i="18"/>
  <c r="V109" i="18"/>
  <c r="Y108" i="18"/>
  <c r="X108" i="18"/>
  <c r="W108" i="18"/>
  <c r="V108" i="18"/>
  <c r="Y107" i="18"/>
  <c r="X107" i="18"/>
  <c r="W107" i="18"/>
  <c r="V107" i="18"/>
  <c r="Y106" i="18"/>
  <c r="X106" i="18"/>
  <c r="W106" i="18"/>
  <c r="V106" i="18"/>
  <c r="Y105" i="18"/>
  <c r="X105" i="18"/>
  <c r="W105" i="18"/>
  <c r="V105" i="18"/>
  <c r="Y104" i="18"/>
  <c r="X104" i="18"/>
  <c r="W104" i="18"/>
  <c r="V104" i="18"/>
  <c r="Y103" i="18"/>
  <c r="X103" i="18"/>
  <c r="W103" i="18"/>
  <c r="V103" i="18"/>
  <c r="Y100" i="18"/>
  <c r="X100" i="18"/>
  <c r="W100" i="18"/>
  <c r="V100" i="18"/>
  <c r="Y99" i="18"/>
  <c r="X99" i="18"/>
  <c r="W99" i="18"/>
  <c r="V99" i="18"/>
  <c r="Y98" i="18"/>
  <c r="X98" i="18"/>
  <c r="W98" i="18"/>
  <c r="V98" i="18"/>
  <c r="Y95" i="18"/>
  <c r="X95" i="18"/>
  <c r="W95" i="18"/>
  <c r="V95" i="18"/>
  <c r="Y94" i="18"/>
  <c r="X94" i="18"/>
  <c r="W94" i="18"/>
  <c r="V94" i="18"/>
  <c r="Y93" i="18"/>
  <c r="X93" i="18"/>
  <c r="W93" i="18"/>
  <c r="V93" i="18"/>
  <c r="Y92" i="18"/>
  <c r="X92" i="18"/>
  <c r="W92" i="18"/>
  <c r="V92" i="18"/>
  <c r="Y91" i="18"/>
  <c r="X91" i="18"/>
  <c r="W91" i="18"/>
  <c r="V91" i="18"/>
  <c r="Y90" i="18"/>
  <c r="X90" i="18"/>
  <c r="W90" i="18"/>
  <c r="V90" i="18"/>
  <c r="Y89" i="18"/>
  <c r="X89" i="18"/>
  <c r="W89" i="18"/>
  <c r="V89" i="18"/>
  <c r="Y88" i="18"/>
  <c r="X88" i="18"/>
  <c r="W88" i="18"/>
  <c r="V88" i="18"/>
  <c r="Y87" i="18"/>
  <c r="X87" i="18"/>
  <c r="W87" i="18"/>
  <c r="V87" i="18"/>
  <c r="Y86" i="18"/>
  <c r="X86" i="18"/>
  <c r="W86" i="18"/>
  <c r="V86" i="18"/>
  <c r="Y83" i="18"/>
  <c r="X83" i="18"/>
  <c r="W83" i="18"/>
  <c r="V83" i="18"/>
  <c r="Y82" i="18"/>
  <c r="X82" i="18"/>
  <c r="W82" i="18"/>
  <c r="V82" i="18"/>
  <c r="Y81" i="18"/>
  <c r="X81" i="18"/>
  <c r="W81" i="18"/>
  <c r="V81" i="18"/>
  <c r="Y80" i="18"/>
  <c r="X80" i="18"/>
  <c r="W80" i="18"/>
  <c r="V80" i="18"/>
  <c r="Y79" i="18"/>
  <c r="X79" i="18"/>
  <c r="W79" i="18"/>
  <c r="V79" i="18"/>
  <c r="Y78" i="18"/>
  <c r="X78" i="18"/>
  <c r="W78" i="18"/>
  <c r="V78" i="18"/>
  <c r="Y77" i="18"/>
  <c r="X77" i="18"/>
  <c r="W77" i="18"/>
  <c r="V77" i="18"/>
  <c r="Y76" i="18"/>
  <c r="X76" i="18"/>
  <c r="W76" i="18"/>
  <c r="V76" i="18"/>
  <c r="Y73" i="18"/>
  <c r="X73" i="18"/>
  <c r="W73" i="18"/>
  <c r="V73" i="18"/>
  <c r="Y72" i="18"/>
  <c r="X72" i="18"/>
  <c r="W72" i="18"/>
  <c r="V72" i="18"/>
  <c r="Y71" i="18"/>
  <c r="X71" i="18"/>
  <c r="W71" i="18"/>
  <c r="V71" i="18"/>
  <c r="Y70" i="18"/>
  <c r="X70" i="18"/>
  <c r="W70" i="18"/>
  <c r="V70" i="18"/>
  <c r="Y69" i="18"/>
  <c r="X69" i="18"/>
  <c r="W69" i="18"/>
  <c r="V69" i="18"/>
  <c r="Y66" i="18"/>
  <c r="X66" i="18"/>
  <c r="W66" i="18"/>
  <c r="V66" i="18"/>
  <c r="Y65" i="18"/>
  <c r="X65" i="18"/>
  <c r="W65" i="18"/>
  <c r="V65" i="18"/>
  <c r="Y64" i="18"/>
  <c r="X64" i="18"/>
  <c r="W64" i="18"/>
  <c r="V64" i="18"/>
  <c r="Y63" i="18"/>
  <c r="X63" i="18"/>
  <c r="W63" i="18"/>
  <c r="V63" i="18"/>
  <c r="Y62" i="18"/>
  <c r="X62" i="18"/>
  <c r="W62" i="18"/>
  <c r="V62" i="18"/>
  <c r="Y61" i="18"/>
  <c r="X61" i="18"/>
  <c r="W61" i="18"/>
  <c r="V61" i="18"/>
  <c r="Y60" i="18"/>
  <c r="X60" i="18"/>
  <c r="W60" i="18"/>
  <c r="V60" i="18"/>
  <c r="Y59" i="18"/>
  <c r="X59" i="18"/>
  <c r="W59" i="18"/>
  <c r="V59" i="18"/>
  <c r="Y58" i="18"/>
  <c r="X58" i="18"/>
  <c r="W58" i="18"/>
  <c r="V58" i="18"/>
  <c r="Y57" i="18"/>
  <c r="X57" i="18"/>
  <c r="W57" i="18"/>
  <c r="V57" i="18"/>
  <c r="Y56" i="18"/>
  <c r="X56" i="18"/>
  <c r="W56" i="18"/>
  <c r="V56" i="18"/>
  <c r="Y55" i="18"/>
  <c r="X55" i="18"/>
  <c r="W55" i="18"/>
  <c r="V55" i="18"/>
  <c r="Y54" i="18"/>
  <c r="X54" i="18"/>
  <c r="W54" i="18"/>
  <c r="V54" i="18"/>
  <c r="Y53" i="18"/>
  <c r="X53" i="18"/>
  <c r="W53" i="18"/>
  <c r="V53" i="18"/>
  <c r="Y52" i="18"/>
  <c r="X52" i="18"/>
  <c r="W52" i="18"/>
  <c r="V52" i="18"/>
  <c r="Y51" i="18"/>
  <c r="X51" i="18"/>
  <c r="W51" i="18"/>
  <c r="V51" i="18"/>
  <c r="Y50" i="18"/>
  <c r="X50" i="18"/>
  <c r="W50" i="18"/>
  <c r="V50" i="18"/>
  <c r="Y49" i="18"/>
  <c r="X49" i="18"/>
  <c r="W49" i="18"/>
  <c r="V49" i="18"/>
  <c r="Y48" i="18"/>
  <c r="X48" i="18"/>
  <c r="W48" i="18"/>
  <c r="V48" i="18"/>
  <c r="Y47" i="18"/>
  <c r="X47" i="18"/>
  <c r="W47" i="18"/>
  <c r="V47" i="18"/>
  <c r="Y46" i="18"/>
  <c r="X46" i="18"/>
  <c r="W46" i="18"/>
  <c r="V46" i="18"/>
  <c r="Y45" i="18"/>
  <c r="X45" i="18"/>
  <c r="W45" i="18"/>
  <c r="V45" i="18"/>
  <c r="Y44" i="18"/>
  <c r="X44" i="18"/>
  <c r="W44" i="18"/>
  <c r="V44" i="18"/>
  <c r="Y43" i="18"/>
  <c r="X43" i="18"/>
  <c r="W43" i="18"/>
  <c r="V43" i="18"/>
  <c r="Y42" i="18"/>
  <c r="X42" i="18"/>
  <c r="W42" i="18"/>
  <c r="V42" i="18"/>
  <c r="Y41" i="18"/>
  <c r="X41" i="18"/>
  <c r="W41" i="18"/>
  <c r="V41" i="18"/>
  <c r="Y40" i="18"/>
  <c r="X40" i="18"/>
  <c r="W40" i="18"/>
  <c r="V40" i="18"/>
  <c r="Y39" i="18"/>
  <c r="X39" i="18"/>
  <c r="W39" i="18"/>
  <c r="V39" i="18"/>
  <c r="Y34" i="18"/>
  <c r="X34" i="18"/>
  <c r="W34" i="18"/>
  <c r="V34" i="18"/>
  <c r="Y33" i="18"/>
  <c r="X33" i="18"/>
  <c r="W33" i="18"/>
  <c r="V33" i="18"/>
  <c r="Y32" i="18"/>
  <c r="X32" i="18"/>
  <c r="W32" i="18"/>
  <c r="V32" i="18"/>
  <c r="Y31" i="18"/>
  <c r="X31" i="18"/>
  <c r="W31" i="18"/>
  <c r="V31" i="18"/>
  <c r="Y30" i="18"/>
  <c r="X30" i="18"/>
  <c r="W30" i="18"/>
  <c r="V30" i="18"/>
  <c r="Y29" i="18"/>
  <c r="X29" i="18"/>
  <c r="W29" i="18"/>
  <c r="V29" i="18"/>
  <c r="Y28" i="18"/>
  <c r="X28" i="18"/>
  <c r="W28" i="18"/>
  <c r="V28" i="18"/>
  <c r="Y27" i="18"/>
  <c r="X27" i="18"/>
  <c r="W27" i="18"/>
  <c r="V27" i="18"/>
  <c r="Y26" i="18"/>
  <c r="X26" i="18"/>
  <c r="W26" i="18"/>
  <c r="V26" i="18"/>
  <c r="Y25" i="18"/>
  <c r="X25" i="18"/>
  <c r="W25" i="18"/>
  <c r="V25" i="18"/>
  <c r="Y24" i="18"/>
  <c r="X24" i="18"/>
  <c r="W24" i="18"/>
  <c r="V24" i="18"/>
  <c r="Y23" i="18"/>
  <c r="X23" i="18"/>
  <c r="W23" i="18"/>
  <c r="V23" i="18"/>
  <c r="Y22" i="18"/>
  <c r="X22" i="18"/>
  <c r="W22" i="18"/>
  <c r="V22" i="18"/>
  <c r="Y21" i="18"/>
  <c r="X21" i="18"/>
  <c r="W21" i="18"/>
  <c r="V21" i="18"/>
  <c r="Y20" i="18"/>
  <c r="X20" i="18"/>
  <c r="W20" i="18"/>
  <c r="V20" i="18"/>
  <c r="Y19" i="18"/>
  <c r="X19" i="18"/>
  <c r="W19" i="18"/>
  <c r="V19" i="18"/>
  <c r="Y18" i="18"/>
  <c r="X18" i="18"/>
  <c r="W18" i="18"/>
  <c r="V18" i="18"/>
  <c r="Y17" i="18"/>
  <c r="X17" i="18"/>
  <c r="W17" i="18"/>
  <c r="V17" i="18"/>
  <c r="Y16" i="18"/>
  <c r="X16" i="18"/>
  <c r="W16" i="18"/>
  <c r="V16" i="18"/>
  <c r="Y15" i="18"/>
  <c r="X15" i="18"/>
  <c r="W15" i="18"/>
  <c r="V15" i="18"/>
  <c r="Y14" i="18"/>
  <c r="X14" i="18"/>
  <c r="W14" i="18"/>
  <c r="V14" i="18"/>
  <c r="Y13" i="18"/>
  <c r="X13" i="18"/>
  <c r="W13" i="18"/>
  <c r="V13" i="18"/>
  <c r="Y12" i="18"/>
  <c r="X12" i="18"/>
  <c r="W12" i="18"/>
  <c r="V12" i="18"/>
  <c r="J32" i="28" l="1"/>
  <c r="I32" i="28"/>
  <c r="H32" i="28"/>
  <c r="G32" i="28"/>
  <c r="F32" i="28"/>
  <c r="E32" i="28"/>
  <c r="D32" i="28"/>
  <c r="C32" i="28"/>
  <c r="J31" i="28"/>
  <c r="G31" i="28"/>
  <c r="F31" i="28"/>
  <c r="E31" i="28"/>
  <c r="D31" i="28"/>
  <c r="C31" i="28"/>
  <c r="F39" i="27"/>
  <c r="E39" i="27"/>
  <c r="C39" i="27"/>
  <c r="B39" i="27"/>
  <c r="G38" i="27"/>
  <c r="D38" i="27"/>
  <c r="G37" i="27"/>
  <c r="D37" i="27"/>
  <c r="G36" i="27"/>
  <c r="D36" i="27"/>
  <c r="G35" i="27"/>
  <c r="D35" i="27"/>
  <c r="G34" i="27"/>
  <c r="D34" i="27"/>
  <c r="G33" i="27"/>
  <c r="D33" i="27"/>
  <c r="G32" i="27"/>
  <c r="D32" i="27"/>
  <c r="G31" i="27"/>
  <c r="D31" i="27"/>
  <c r="G30" i="27"/>
  <c r="D30" i="27"/>
  <c r="D29" i="27"/>
  <c r="G27" i="27"/>
  <c r="D27" i="27"/>
  <c r="F19" i="27"/>
  <c r="C19" i="27"/>
  <c r="G18" i="27"/>
  <c r="D18" i="27"/>
  <c r="G17" i="27"/>
  <c r="D17" i="27"/>
  <c r="G14" i="27"/>
  <c r="D14" i="27"/>
  <c r="G13" i="27"/>
  <c r="D13" i="27"/>
  <c r="D12" i="27"/>
  <c r="G11" i="27"/>
  <c r="D11" i="27"/>
  <c r="D10" i="27"/>
  <c r="G9" i="27"/>
  <c r="D9" i="27"/>
  <c r="D7" i="27"/>
  <c r="F40" i="26"/>
  <c r="E40" i="26"/>
  <c r="C40" i="26"/>
  <c r="B40" i="26"/>
  <c r="G28" i="26"/>
  <c r="D28" i="26"/>
  <c r="F19" i="26"/>
  <c r="E19" i="26"/>
  <c r="C19" i="26"/>
  <c r="B19" i="26"/>
  <c r="G7" i="26"/>
  <c r="D7" i="26"/>
  <c r="G40" i="26" l="1"/>
  <c r="D19" i="26"/>
  <c r="D40" i="26"/>
  <c r="G10" i="27"/>
  <c r="E19" i="27"/>
  <c r="G19" i="26"/>
  <c r="B31" i="28"/>
  <c r="D39" i="27"/>
  <c r="G39" i="27"/>
  <c r="B32" i="28"/>
  <c r="G7" i="27"/>
  <c r="H20" i="1" l="1"/>
  <c r="H23" i="11" l="1"/>
  <c r="H33" i="11"/>
  <c r="H37" i="11"/>
  <c r="H45" i="11"/>
  <c r="H60" i="11"/>
  <c r="H24" i="11"/>
  <c r="H34" i="11"/>
  <c r="H38" i="11"/>
  <c r="H46" i="11"/>
  <c r="H22" i="11"/>
  <c r="H31" i="11"/>
  <c r="H40" i="11"/>
  <c r="H59" i="11"/>
  <c r="H30" i="11"/>
  <c r="H35" i="11"/>
  <c r="H39" i="11"/>
  <c r="H51" i="11"/>
  <c r="H36" i="11"/>
  <c r="F21" i="11"/>
  <c r="F30" i="11"/>
  <c r="F35" i="11"/>
  <c r="F39" i="11"/>
  <c r="F50" i="11"/>
  <c r="F22" i="11"/>
  <c r="F31" i="11"/>
  <c r="F36" i="11"/>
  <c r="F40" i="11"/>
  <c r="F51" i="11"/>
  <c r="F24" i="11"/>
  <c r="F34" i="11"/>
  <c r="F38" i="11"/>
  <c r="F46" i="11"/>
  <c r="F23" i="11"/>
  <c r="F33" i="11"/>
  <c r="F37" i="11"/>
  <c r="F45" i="11"/>
  <c r="F60" i="11"/>
  <c r="H42" i="9"/>
  <c r="X68" i="18" l="1"/>
  <c r="Y68" i="18"/>
  <c r="Y97" i="18"/>
  <c r="Y136" i="18"/>
  <c r="B7" i="25"/>
  <c r="D7" i="25" s="1"/>
  <c r="E7" i="25"/>
  <c r="G7" i="25" s="1"/>
  <c r="B10" i="25"/>
  <c r="D10" i="25" s="1"/>
  <c r="E10" i="25"/>
  <c r="G10" i="25" s="1"/>
  <c r="B42" i="25"/>
  <c r="D42" i="25" s="1"/>
  <c r="E42" i="25"/>
  <c r="G42" i="25" s="1"/>
  <c r="B60" i="25"/>
  <c r="D60" i="25" s="1"/>
  <c r="E60" i="25"/>
  <c r="G60" i="25" s="1"/>
  <c r="B63" i="25"/>
  <c r="D63" i="25" s="1"/>
  <c r="E63" i="25"/>
  <c r="G63" i="25" s="1"/>
  <c r="B7" i="23"/>
  <c r="D7" i="23" s="1"/>
  <c r="E7" i="23"/>
  <c r="G7" i="23" s="1"/>
  <c r="B10" i="23"/>
  <c r="D10" i="23" s="1"/>
  <c r="E10" i="23"/>
  <c r="G10" i="23" s="1"/>
  <c r="B16" i="23"/>
  <c r="D16" i="23" s="1"/>
  <c r="B42" i="23"/>
  <c r="D42" i="23" s="1"/>
  <c r="E42" i="23"/>
  <c r="G42" i="23" s="1"/>
  <c r="B60" i="23"/>
  <c r="D60" i="23" s="1"/>
  <c r="E60" i="23"/>
  <c r="G60" i="23" s="1"/>
  <c r="E63" i="23"/>
  <c r="G63" i="23" s="1"/>
  <c r="B13" i="23"/>
  <c r="D13" i="23" s="1"/>
  <c r="E13" i="23"/>
  <c r="B13" i="25"/>
  <c r="E13" i="25"/>
  <c r="E16" i="23"/>
  <c r="B19" i="23"/>
  <c r="D19" i="23" s="1"/>
  <c r="E19" i="23"/>
  <c r="B19" i="25"/>
  <c r="D19" i="25" s="1"/>
  <c r="E19" i="25"/>
  <c r="E22" i="22"/>
  <c r="B22" i="23"/>
  <c r="D22" i="23" s="1"/>
  <c r="E22" i="23"/>
  <c r="G22" i="23" s="1"/>
  <c r="B22" i="25"/>
  <c r="D22" i="25" s="1"/>
  <c r="E22" i="25"/>
  <c r="B24" i="23"/>
  <c r="D24" i="23" s="1"/>
  <c r="E24" i="23"/>
  <c r="B24" i="25"/>
  <c r="E24" i="25"/>
  <c r="G24" i="25" s="1"/>
  <c r="B27" i="23"/>
  <c r="D27" i="23" s="1"/>
  <c r="E27" i="23"/>
  <c r="G27" i="23" s="1"/>
  <c r="B27" i="25"/>
  <c r="D27" i="25" s="1"/>
  <c r="E27" i="25"/>
  <c r="G27" i="25" s="1"/>
  <c r="B29" i="23"/>
  <c r="D29" i="23" s="1"/>
  <c r="E29" i="23"/>
  <c r="G29" i="23" s="1"/>
  <c r="B29" i="25"/>
  <c r="E29" i="25"/>
  <c r="B32" i="23"/>
  <c r="D32" i="23" s="1"/>
  <c r="E32" i="23"/>
  <c r="G32" i="23" s="1"/>
  <c r="B32" i="25"/>
  <c r="E32" i="25"/>
  <c r="G32" i="25" s="1"/>
  <c r="B35" i="23"/>
  <c r="D35" i="23" s="1"/>
  <c r="E35" i="23"/>
  <c r="B35" i="25"/>
  <c r="E35" i="25"/>
  <c r="G35" i="25" s="1"/>
  <c r="B37" i="23"/>
  <c r="D37" i="23" s="1"/>
  <c r="E37" i="23"/>
  <c r="B37" i="25"/>
  <c r="D37" i="25" s="1"/>
  <c r="E37" i="25"/>
  <c r="B39" i="23"/>
  <c r="D39" i="23" s="1"/>
  <c r="E39" i="23"/>
  <c r="G39" i="23" s="1"/>
  <c r="B39" i="25"/>
  <c r="E39" i="25"/>
  <c r="B45" i="23"/>
  <c r="D45" i="23" s="1"/>
  <c r="E45" i="23"/>
  <c r="B45" i="25"/>
  <c r="E45" i="25"/>
  <c r="G45" i="25" s="1"/>
  <c r="B48" i="23"/>
  <c r="D48" i="23" s="1"/>
  <c r="E48" i="23"/>
  <c r="G48" i="23" s="1"/>
  <c r="B48" i="25"/>
  <c r="D48" i="25" s="1"/>
  <c r="E48" i="25"/>
  <c r="G48" i="25" s="1"/>
  <c r="B50" i="23"/>
  <c r="D50" i="23" s="1"/>
  <c r="E50" i="23"/>
  <c r="G50" i="23" s="1"/>
  <c r="B50" i="25"/>
  <c r="D50" i="25" s="1"/>
  <c r="E50" i="25"/>
  <c r="G50" i="25" s="1"/>
  <c r="B52" i="23"/>
  <c r="D52" i="23" s="1"/>
  <c r="E52" i="23"/>
  <c r="B52" i="25"/>
  <c r="D52" i="25" s="1"/>
  <c r="E52" i="25"/>
  <c r="G52" i="25" s="1"/>
  <c r="B55" i="23"/>
  <c r="D55" i="23" s="1"/>
  <c r="E55" i="23"/>
  <c r="G55" i="23" s="1"/>
  <c r="B55" i="25"/>
  <c r="D55" i="25" s="1"/>
  <c r="E55" i="25"/>
  <c r="B58" i="23"/>
  <c r="D58" i="23" s="1"/>
  <c r="E58" i="23"/>
  <c r="G58" i="23" s="1"/>
  <c r="B58" i="25"/>
  <c r="E58" i="25"/>
  <c r="C47" i="5"/>
  <c r="B47" i="5"/>
  <c r="G48" i="2"/>
  <c r="E64" i="12"/>
  <c r="G64" i="12" s="1"/>
  <c r="B49" i="12"/>
  <c r="D49" i="12" s="1"/>
  <c r="E49" i="12"/>
  <c r="G49" i="12" s="1"/>
  <c r="B48" i="10"/>
  <c r="D48" i="10" s="1"/>
  <c r="E48" i="10"/>
  <c r="G48" i="10" s="1"/>
  <c r="B45" i="10"/>
  <c r="H45" i="10" s="1"/>
  <c r="B44" i="10"/>
  <c r="H44" i="10" s="1"/>
  <c r="B43" i="10"/>
  <c r="H43" i="10" s="1"/>
  <c r="B42" i="10"/>
  <c r="H42" i="10" s="1"/>
  <c r="D49" i="2"/>
  <c r="D47" i="1" l="1"/>
  <c r="I47" i="2"/>
  <c r="H48" i="10"/>
  <c r="J48" i="10" s="1"/>
  <c r="H49" i="12"/>
  <c r="J49" i="12" s="1"/>
  <c r="D47" i="5"/>
  <c r="E47" i="9"/>
  <c r="C48" i="11"/>
  <c r="G19" i="25"/>
  <c r="X38" i="18"/>
  <c r="B47" i="9"/>
  <c r="G47" i="9"/>
  <c r="C47" i="9"/>
  <c r="D45" i="25"/>
  <c r="D35" i="25"/>
  <c r="G13" i="23"/>
  <c r="Y38" i="18"/>
  <c r="Y189" i="18"/>
  <c r="G37" i="23"/>
  <c r="Y11" i="18"/>
  <c r="Y151" i="18"/>
  <c r="D32" i="25"/>
  <c r="D24" i="25"/>
  <c r="G16" i="23"/>
  <c r="D48" i="2"/>
  <c r="B48" i="11"/>
  <c r="G52" i="23"/>
  <c r="G37" i="25"/>
  <c r="G35" i="23"/>
  <c r="G29" i="25"/>
  <c r="X85" i="18"/>
  <c r="Y102" i="18"/>
  <c r="Y85" i="18"/>
  <c r="Y75" i="18"/>
  <c r="X189" i="18"/>
  <c r="X151" i="18"/>
  <c r="X136" i="18"/>
  <c r="X102" i="18"/>
  <c r="X97" i="18"/>
  <c r="X75" i="18"/>
  <c r="X11" i="18"/>
  <c r="G58" i="25"/>
  <c r="G39" i="25"/>
  <c r="C67" i="22"/>
  <c r="G22" i="25"/>
  <c r="D58" i="25"/>
  <c r="D39" i="25"/>
  <c r="G19" i="23"/>
  <c r="G24" i="23"/>
  <c r="G55" i="25"/>
  <c r="G45" i="23"/>
  <c r="D29" i="25"/>
  <c r="D67" i="22"/>
  <c r="J67" i="22"/>
  <c r="G13" i="25"/>
  <c r="D13" i="25"/>
  <c r="M67" i="22"/>
  <c r="L67" i="22"/>
  <c r="I67" i="22"/>
  <c r="B16" i="25"/>
  <c r="D16" i="25" s="1"/>
  <c r="B65" i="23"/>
  <c r="E16" i="25"/>
  <c r="G16" i="25" s="1"/>
  <c r="E65" i="23"/>
  <c r="G65" i="23" s="1"/>
  <c r="H48" i="5"/>
  <c r="H48" i="1"/>
  <c r="F48" i="1"/>
  <c r="H48" i="9"/>
  <c r="F48" i="9"/>
  <c r="D48" i="11" l="1"/>
  <c r="D65" i="23"/>
  <c r="I47" i="5"/>
  <c r="I48" i="12"/>
  <c r="D47" i="9"/>
  <c r="H48" i="2"/>
  <c r="J48" i="2" s="1"/>
  <c r="I48" i="11"/>
  <c r="I47" i="10"/>
  <c r="I47" i="9"/>
  <c r="Y36" i="18"/>
  <c r="Y9" i="18" s="1"/>
  <c r="X36" i="18"/>
  <c r="X9" i="18" s="1"/>
  <c r="E65" i="25"/>
  <c r="G65" i="25" s="1"/>
  <c r="B65" i="25"/>
  <c r="D65" i="25" s="1"/>
  <c r="F20" i="11"/>
  <c r="F68" i="9" l="1"/>
  <c r="F13" i="9"/>
  <c r="F8" i="9"/>
  <c r="F9" i="9"/>
  <c r="F10" i="9"/>
  <c r="H9" i="11" l="1"/>
  <c r="H10" i="11"/>
  <c r="H11" i="11"/>
  <c r="F64" i="11"/>
  <c r="F62" i="11"/>
  <c r="F61" i="11"/>
  <c r="F59" i="11"/>
  <c r="F58" i="11"/>
  <c r="F57" i="11"/>
  <c r="F56" i="11"/>
  <c r="F55" i="11"/>
  <c r="F54" i="11"/>
  <c r="F53" i="11"/>
  <c r="F52" i="11"/>
  <c r="F44" i="11"/>
  <c r="F43" i="11"/>
  <c r="F32" i="11"/>
  <c r="F29" i="11"/>
  <c r="F28" i="11"/>
  <c r="F27" i="11"/>
  <c r="F26" i="11"/>
  <c r="F25" i="11"/>
  <c r="F19" i="11"/>
  <c r="F18" i="11"/>
  <c r="F17" i="11"/>
  <c r="F16" i="11"/>
  <c r="F15" i="11"/>
  <c r="F14" i="11"/>
  <c r="F11" i="11"/>
  <c r="F10" i="11"/>
  <c r="F9" i="11"/>
  <c r="H9" i="9" l="1"/>
  <c r="H10" i="9"/>
  <c r="H8" i="5"/>
  <c r="H9" i="5"/>
  <c r="H10" i="5"/>
  <c r="D9" i="2"/>
  <c r="D10" i="2"/>
  <c r="H13" i="1"/>
  <c r="H14" i="1"/>
  <c r="H15" i="1"/>
  <c r="H16" i="1"/>
  <c r="H17" i="1"/>
  <c r="H18" i="1"/>
  <c r="H19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F38" i="1"/>
  <c r="F56" i="1"/>
  <c r="F57" i="1"/>
  <c r="D67" i="1"/>
  <c r="H14" i="11" l="1"/>
  <c r="I64" i="12" l="1"/>
  <c r="H62" i="11" l="1"/>
  <c r="H61" i="11"/>
  <c r="H58" i="11"/>
  <c r="H57" i="11"/>
  <c r="H21" i="11"/>
  <c r="E10" i="12"/>
  <c r="G10" i="12" s="1"/>
  <c r="E11" i="12"/>
  <c r="G11" i="12" s="1"/>
  <c r="E51" i="12"/>
  <c r="G51" i="12" s="1"/>
  <c r="E52" i="12"/>
  <c r="G52" i="12" s="1"/>
  <c r="E53" i="12"/>
  <c r="G53" i="12" s="1"/>
  <c r="E54" i="12"/>
  <c r="G54" i="12" s="1"/>
  <c r="E55" i="12"/>
  <c r="G55" i="12" s="1"/>
  <c r="E56" i="12"/>
  <c r="G56" i="12" s="1"/>
  <c r="E57" i="12"/>
  <c r="G57" i="12" s="1"/>
  <c r="E58" i="12"/>
  <c r="G58" i="12" s="1"/>
  <c r="E59" i="12"/>
  <c r="G59" i="12" s="1"/>
  <c r="E60" i="12"/>
  <c r="E61" i="12"/>
  <c r="G61" i="12" s="1"/>
  <c r="E62" i="12"/>
  <c r="G62" i="12" s="1"/>
  <c r="E50" i="12"/>
  <c r="G50" i="12" s="1"/>
  <c r="E44" i="12"/>
  <c r="G44" i="12" s="1"/>
  <c r="E45" i="12"/>
  <c r="G45" i="12" s="1"/>
  <c r="E46" i="12"/>
  <c r="E43" i="12"/>
  <c r="G43" i="12" s="1"/>
  <c r="E40" i="12"/>
  <c r="E15" i="12"/>
  <c r="G15" i="12" s="1"/>
  <c r="E16" i="12"/>
  <c r="G16" i="12" s="1"/>
  <c r="E17" i="12"/>
  <c r="G17" i="12" s="1"/>
  <c r="E18" i="12"/>
  <c r="G18" i="12" s="1"/>
  <c r="E19" i="12"/>
  <c r="G19" i="12" s="1"/>
  <c r="E20" i="12"/>
  <c r="G20" i="12" s="1"/>
  <c r="E21" i="12"/>
  <c r="G21" i="12" s="1"/>
  <c r="E22" i="12"/>
  <c r="G22" i="12" s="1"/>
  <c r="E23" i="12"/>
  <c r="E24" i="12"/>
  <c r="E25" i="12"/>
  <c r="G25" i="12" s="1"/>
  <c r="E26" i="12"/>
  <c r="G26" i="12" s="1"/>
  <c r="E27" i="12"/>
  <c r="G27" i="12" s="1"/>
  <c r="E28" i="12"/>
  <c r="G28" i="12" s="1"/>
  <c r="E29" i="12"/>
  <c r="G29" i="12" s="1"/>
  <c r="E30" i="12"/>
  <c r="G30" i="12" s="1"/>
  <c r="E31" i="12"/>
  <c r="E32" i="12"/>
  <c r="G32" i="12" s="1"/>
  <c r="E33" i="12"/>
  <c r="E34" i="12"/>
  <c r="E35" i="12"/>
  <c r="E36" i="12"/>
  <c r="E37" i="12"/>
  <c r="E38" i="12"/>
  <c r="E39" i="12"/>
  <c r="E14" i="12"/>
  <c r="G14" i="12" s="1"/>
  <c r="E9" i="12"/>
  <c r="G9" i="12" s="1"/>
  <c r="B64" i="12"/>
  <c r="D64" i="12" s="1"/>
  <c r="B51" i="12"/>
  <c r="B52" i="12"/>
  <c r="D52" i="12" s="1"/>
  <c r="B53" i="12"/>
  <c r="D53" i="12" s="1"/>
  <c r="B54" i="12"/>
  <c r="D54" i="12" s="1"/>
  <c r="B55" i="12"/>
  <c r="D55" i="12" s="1"/>
  <c r="B56" i="12"/>
  <c r="D56" i="12" s="1"/>
  <c r="B57" i="12"/>
  <c r="D57" i="12" s="1"/>
  <c r="B58" i="12"/>
  <c r="D58" i="12" s="1"/>
  <c r="B59" i="12"/>
  <c r="D59" i="12" s="1"/>
  <c r="B60" i="12"/>
  <c r="H60" i="12" s="1"/>
  <c r="B61" i="12"/>
  <c r="D61" i="12" s="1"/>
  <c r="B62" i="12"/>
  <c r="D62" i="12" s="1"/>
  <c r="B50" i="12"/>
  <c r="D50" i="12" s="1"/>
  <c r="B44" i="12"/>
  <c r="D44" i="12" s="1"/>
  <c r="B45" i="12"/>
  <c r="D45" i="12" s="1"/>
  <c r="B46" i="12"/>
  <c r="H46" i="12" s="1"/>
  <c r="B43" i="12"/>
  <c r="D43" i="12" s="1"/>
  <c r="B15" i="12"/>
  <c r="D15" i="12" s="1"/>
  <c r="B16" i="12"/>
  <c r="D16" i="12" s="1"/>
  <c r="B17" i="12"/>
  <c r="D17" i="12" s="1"/>
  <c r="B18" i="12"/>
  <c r="D18" i="12" s="1"/>
  <c r="B19" i="12"/>
  <c r="D19" i="12" s="1"/>
  <c r="B20" i="12"/>
  <c r="D20" i="12" s="1"/>
  <c r="B21" i="12"/>
  <c r="D21" i="12" s="1"/>
  <c r="B22" i="12"/>
  <c r="D22" i="12" s="1"/>
  <c r="B23" i="12"/>
  <c r="B24" i="12"/>
  <c r="B25" i="12"/>
  <c r="D25" i="12" s="1"/>
  <c r="B26" i="12"/>
  <c r="D26" i="12" s="1"/>
  <c r="B27" i="12"/>
  <c r="D27" i="12" s="1"/>
  <c r="B28" i="12"/>
  <c r="D28" i="12" s="1"/>
  <c r="B29" i="12"/>
  <c r="D29" i="12" s="1"/>
  <c r="B30" i="12"/>
  <c r="D30" i="12" s="1"/>
  <c r="B31" i="12"/>
  <c r="B32" i="12"/>
  <c r="D32" i="12" s="1"/>
  <c r="B33" i="12"/>
  <c r="H33" i="12" s="1"/>
  <c r="B34" i="12"/>
  <c r="B35" i="12"/>
  <c r="B36" i="12"/>
  <c r="H36" i="12" s="1"/>
  <c r="B37" i="12"/>
  <c r="H37" i="12" s="1"/>
  <c r="B38" i="12"/>
  <c r="H38" i="12" s="1"/>
  <c r="B39" i="12"/>
  <c r="B40" i="12"/>
  <c r="H40" i="12" s="1"/>
  <c r="B14" i="12"/>
  <c r="D14" i="12" s="1"/>
  <c r="B10" i="12"/>
  <c r="D10" i="12" s="1"/>
  <c r="B11" i="12"/>
  <c r="D11" i="12" s="1"/>
  <c r="B9" i="12"/>
  <c r="D9" i="12" s="1"/>
  <c r="I64" i="11"/>
  <c r="D64" i="11"/>
  <c r="H39" i="12" l="1"/>
  <c r="H51" i="12"/>
  <c r="J51" i="12" s="1"/>
  <c r="D51" i="12"/>
  <c r="H45" i="12"/>
  <c r="J45" i="12" s="1"/>
  <c r="H34" i="12"/>
  <c r="J34" i="12" s="1"/>
  <c r="H31" i="12"/>
  <c r="J31" i="12" s="1"/>
  <c r="H32" i="12"/>
  <c r="J32" i="12" s="1"/>
  <c r="H20" i="12"/>
  <c r="J20" i="12" s="1"/>
  <c r="H16" i="12"/>
  <c r="J16" i="12" s="1"/>
  <c r="H61" i="12"/>
  <c r="J61" i="12" s="1"/>
  <c r="H57" i="12"/>
  <c r="J57" i="12" s="1"/>
  <c r="H53" i="12"/>
  <c r="J53" i="12" s="1"/>
  <c r="H9" i="12"/>
  <c r="J9" i="12" s="1"/>
  <c r="H24" i="12"/>
  <c r="J24" i="12" s="1"/>
  <c r="H11" i="12"/>
  <c r="J11" i="12" s="1"/>
  <c r="H35" i="12"/>
  <c r="J35" i="12" s="1"/>
  <c r="H27" i="12"/>
  <c r="J27" i="12" s="1"/>
  <c r="H23" i="12"/>
  <c r="J23" i="12" s="1"/>
  <c r="H19" i="12"/>
  <c r="J19" i="12" s="1"/>
  <c r="H15" i="12"/>
  <c r="J15" i="12" s="1"/>
  <c r="H44" i="12"/>
  <c r="J44" i="12" s="1"/>
  <c r="H56" i="12"/>
  <c r="J56" i="12" s="1"/>
  <c r="H52" i="12"/>
  <c r="J52" i="12" s="1"/>
  <c r="H30" i="12"/>
  <c r="J30" i="12" s="1"/>
  <c r="H22" i="12"/>
  <c r="J22" i="12" s="1"/>
  <c r="H18" i="12"/>
  <c r="J18" i="12" s="1"/>
  <c r="H43" i="12"/>
  <c r="J43" i="12" s="1"/>
  <c r="H50" i="12"/>
  <c r="J50" i="12" s="1"/>
  <c r="H59" i="12"/>
  <c r="J59" i="12" s="1"/>
  <c r="H55" i="12"/>
  <c r="J55" i="12" s="1"/>
  <c r="H28" i="12"/>
  <c r="J28" i="12" s="1"/>
  <c r="H10" i="12"/>
  <c r="J10" i="12" s="1"/>
  <c r="H26" i="12"/>
  <c r="J26" i="12" s="1"/>
  <c r="H14" i="12"/>
  <c r="J14" i="12" s="1"/>
  <c r="H29" i="12"/>
  <c r="J29" i="12" s="1"/>
  <c r="H25" i="12"/>
  <c r="J25" i="12" s="1"/>
  <c r="H21" i="12"/>
  <c r="J21" i="12" s="1"/>
  <c r="H17" i="12"/>
  <c r="J17" i="12" s="1"/>
  <c r="H62" i="12"/>
  <c r="J62" i="12" s="1"/>
  <c r="H58" i="12"/>
  <c r="J58" i="12" s="1"/>
  <c r="H54" i="12"/>
  <c r="J54" i="12" s="1"/>
  <c r="E48" i="12"/>
  <c r="G48" i="12" s="1"/>
  <c r="B48" i="12"/>
  <c r="D48" i="12" s="1"/>
  <c r="H64" i="12"/>
  <c r="J64" i="12" s="1"/>
  <c r="I68" i="10"/>
  <c r="E14" i="10"/>
  <c r="G14" i="10" s="1"/>
  <c r="E15" i="10"/>
  <c r="G15" i="10" s="1"/>
  <c r="E16" i="10"/>
  <c r="E17" i="10"/>
  <c r="G17" i="10" s="1"/>
  <c r="E18" i="10"/>
  <c r="E19" i="10"/>
  <c r="E20" i="10"/>
  <c r="E21" i="10"/>
  <c r="E22" i="10"/>
  <c r="E23" i="10"/>
  <c r="E24" i="10"/>
  <c r="G24" i="10" s="1"/>
  <c r="E25" i="10"/>
  <c r="E26" i="10"/>
  <c r="E27" i="10"/>
  <c r="E28" i="10"/>
  <c r="G28" i="10" s="1"/>
  <c r="E33" i="10"/>
  <c r="E34" i="10"/>
  <c r="E35" i="10"/>
  <c r="E36" i="10"/>
  <c r="E37" i="10"/>
  <c r="G37" i="10" s="1"/>
  <c r="E38" i="10"/>
  <c r="E39" i="10"/>
  <c r="E13" i="10"/>
  <c r="G13" i="10" s="1"/>
  <c r="E9" i="10"/>
  <c r="G9" i="10" s="1"/>
  <c r="E10" i="10"/>
  <c r="G10" i="10" s="1"/>
  <c r="E8" i="10"/>
  <c r="G8" i="10" s="1"/>
  <c r="B68" i="10"/>
  <c r="D68" i="10" s="1"/>
  <c r="B14" i="10"/>
  <c r="D14" i="10" s="1"/>
  <c r="B15" i="10"/>
  <c r="D15" i="10" s="1"/>
  <c r="B16" i="10"/>
  <c r="H16" i="10" s="1"/>
  <c r="B17" i="10"/>
  <c r="D17" i="10" s="1"/>
  <c r="B18" i="10"/>
  <c r="H18" i="10" s="1"/>
  <c r="B19" i="10"/>
  <c r="H19" i="10" s="1"/>
  <c r="B20" i="10"/>
  <c r="H20" i="10" s="1"/>
  <c r="B21" i="10"/>
  <c r="H21" i="10" s="1"/>
  <c r="B22" i="10"/>
  <c r="H22" i="10" s="1"/>
  <c r="B23" i="10"/>
  <c r="H23" i="10" s="1"/>
  <c r="B24" i="10"/>
  <c r="D24" i="10" s="1"/>
  <c r="B25" i="10"/>
  <c r="H25" i="10" s="1"/>
  <c r="B26" i="10"/>
  <c r="H26" i="10" s="1"/>
  <c r="B27" i="10"/>
  <c r="H27" i="10" s="1"/>
  <c r="B28" i="10"/>
  <c r="D28" i="10" s="1"/>
  <c r="B29" i="10"/>
  <c r="H29" i="10" s="1"/>
  <c r="B30" i="10"/>
  <c r="H30" i="10" s="1"/>
  <c r="B31" i="10"/>
  <c r="H31" i="10" s="1"/>
  <c r="B32" i="10"/>
  <c r="D32" i="10" s="1"/>
  <c r="B33" i="10"/>
  <c r="H33" i="10" s="1"/>
  <c r="B34" i="10"/>
  <c r="H34" i="10" s="1"/>
  <c r="B35" i="10"/>
  <c r="H35" i="10" s="1"/>
  <c r="B36" i="10"/>
  <c r="H36" i="10" s="1"/>
  <c r="B37" i="10"/>
  <c r="D37" i="10" s="1"/>
  <c r="B38" i="10"/>
  <c r="B39" i="10"/>
  <c r="H39" i="10" s="1"/>
  <c r="B13" i="10"/>
  <c r="D13" i="10" s="1"/>
  <c r="B9" i="10"/>
  <c r="D9" i="10" s="1"/>
  <c r="B10" i="10"/>
  <c r="D10" i="10" s="1"/>
  <c r="B8" i="10"/>
  <c r="D8" i="10" s="1"/>
  <c r="I68" i="9"/>
  <c r="H68" i="9"/>
  <c r="H13" i="9"/>
  <c r="H8" i="9"/>
  <c r="D68" i="9"/>
  <c r="I66" i="5"/>
  <c r="H38" i="10" l="1"/>
  <c r="H9" i="10"/>
  <c r="J9" i="10" s="1"/>
  <c r="H10" i="10"/>
  <c r="J10" i="10" s="1"/>
  <c r="H14" i="10"/>
  <c r="J14" i="10" s="1"/>
  <c r="H17" i="10"/>
  <c r="J17" i="10" s="1"/>
  <c r="H48" i="12"/>
  <c r="J48" i="12" s="1"/>
  <c r="H37" i="10"/>
  <c r="J37" i="10" s="1"/>
  <c r="H13" i="10"/>
  <c r="J13" i="10" s="1"/>
  <c r="H32" i="10"/>
  <c r="J32" i="10" s="1"/>
  <c r="H28" i="10"/>
  <c r="J28" i="10" s="1"/>
  <c r="H24" i="10"/>
  <c r="J24" i="10" s="1"/>
  <c r="H8" i="10"/>
  <c r="J8" i="10" s="1"/>
  <c r="H15" i="10"/>
  <c r="J15" i="10" s="1"/>
  <c r="B47" i="10"/>
  <c r="H68" i="10"/>
  <c r="J68" i="10" s="1"/>
  <c r="Q189" i="18"/>
  <c r="P189" i="18"/>
  <c r="Q151" i="18"/>
  <c r="P151" i="18"/>
  <c r="Q136" i="18"/>
  <c r="P136" i="18"/>
  <c r="Q102" i="18"/>
  <c r="P102" i="18"/>
  <c r="Q97" i="18"/>
  <c r="P97" i="18"/>
  <c r="Q85" i="18"/>
  <c r="P85" i="18"/>
  <c r="Q75" i="18"/>
  <c r="P75" i="18"/>
  <c r="Q68" i="18"/>
  <c r="P68" i="18"/>
  <c r="Q38" i="18"/>
  <c r="P38" i="18"/>
  <c r="Q11" i="18"/>
  <c r="P11" i="18"/>
  <c r="D47" i="10" l="1"/>
  <c r="Q36" i="18"/>
  <c r="Q9" i="18" s="1"/>
  <c r="P36" i="18"/>
  <c r="P9" i="18" s="1"/>
  <c r="AA206" i="18" l="1"/>
  <c r="Z206" i="18"/>
  <c r="AA203" i="18"/>
  <c r="Z203" i="18"/>
  <c r="AA200" i="18"/>
  <c r="Z200" i="18"/>
  <c r="AA199" i="18"/>
  <c r="Z199" i="18"/>
  <c r="AA198" i="18"/>
  <c r="Z198" i="18"/>
  <c r="AA197" i="18"/>
  <c r="Z197" i="18"/>
  <c r="AA196" i="18"/>
  <c r="Z196" i="18"/>
  <c r="AA195" i="18"/>
  <c r="Z195" i="18"/>
  <c r="AA194" i="18"/>
  <c r="Z194" i="18"/>
  <c r="AA193" i="18"/>
  <c r="Z193" i="18"/>
  <c r="AA192" i="18"/>
  <c r="Z192" i="18"/>
  <c r="AA191" i="18"/>
  <c r="Z191" i="18"/>
  <c r="AA190" i="18"/>
  <c r="Z190" i="18"/>
  <c r="W189" i="18"/>
  <c r="V189" i="18"/>
  <c r="U189" i="18"/>
  <c r="T189" i="18"/>
  <c r="S189" i="18"/>
  <c r="R189" i="18"/>
  <c r="O189" i="18"/>
  <c r="N189" i="18"/>
  <c r="M189" i="18"/>
  <c r="L189" i="18"/>
  <c r="K189" i="18"/>
  <c r="J189" i="18"/>
  <c r="I189" i="18"/>
  <c r="H189" i="18"/>
  <c r="G189" i="18"/>
  <c r="F189" i="18"/>
  <c r="E189" i="18"/>
  <c r="D189" i="18"/>
  <c r="C189" i="18"/>
  <c r="B189" i="18"/>
  <c r="AA188" i="18"/>
  <c r="Z188" i="18"/>
  <c r="AA187" i="18"/>
  <c r="Z187" i="18"/>
  <c r="Z186" i="18"/>
  <c r="AA185" i="18"/>
  <c r="Z185" i="18"/>
  <c r="AA184" i="18"/>
  <c r="Z184" i="18"/>
  <c r="AA183" i="18"/>
  <c r="Z183" i="18"/>
  <c r="AA182" i="18"/>
  <c r="Z182" i="18"/>
  <c r="AA181" i="18"/>
  <c r="Z181" i="18"/>
  <c r="AA180" i="18"/>
  <c r="Z180" i="18"/>
  <c r="AA179" i="18"/>
  <c r="Z179" i="18"/>
  <c r="AA178" i="18"/>
  <c r="Z178" i="18"/>
  <c r="AA177" i="18"/>
  <c r="Z177" i="18"/>
  <c r="AA176" i="18"/>
  <c r="Z176" i="18"/>
  <c r="AA175" i="18"/>
  <c r="Z175" i="18"/>
  <c r="AA174" i="18"/>
  <c r="Z174" i="18"/>
  <c r="AA173" i="18"/>
  <c r="Z173" i="18"/>
  <c r="AA172" i="18"/>
  <c r="Z172" i="18"/>
  <c r="AA171" i="18"/>
  <c r="Z171" i="18"/>
  <c r="AA170" i="18"/>
  <c r="Z170" i="18"/>
  <c r="AA169" i="18"/>
  <c r="Z169" i="18"/>
  <c r="AA168" i="18"/>
  <c r="Z168" i="18"/>
  <c r="AA167" i="18"/>
  <c r="Z167" i="18"/>
  <c r="AA166" i="18"/>
  <c r="Z166" i="18"/>
  <c r="AA165" i="18"/>
  <c r="Z165" i="18"/>
  <c r="AA164" i="18"/>
  <c r="Z164" i="18"/>
  <c r="AA163" i="18"/>
  <c r="Z163" i="18"/>
  <c r="AA162" i="18"/>
  <c r="Z162" i="18"/>
  <c r="AA161" i="18"/>
  <c r="Z161" i="18"/>
  <c r="AA160" i="18"/>
  <c r="Z160" i="18"/>
  <c r="AA159" i="18"/>
  <c r="Z159" i="18"/>
  <c r="AA158" i="18"/>
  <c r="Z158" i="18"/>
  <c r="AA157" i="18"/>
  <c r="Z157" i="18"/>
  <c r="AA156" i="18"/>
  <c r="Z156" i="18"/>
  <c r="AA155" i="18"/>
  <c r="Z155" i="18"/>
  <c r="AA154" i="18"/>
  <c r="Z154" i="18"/>
  <c r="AA153" i="18"/>
  <c r="Z153" i="18"/>
  <c r="AA152" i="18"/>
  <c r="Z152" i="18"/>
  <c r="W151" i="18"/>
  <c r="V151" i="18"/>
  <c r="U151" i="18"/>
  <c r="T151" i="18"/>
  <c r="S151" i="18"/>
  <c r="R151" i="18"/>
  <c r="O151" i="18"/>
  <c r="N151" i="18"/>
  <c r="M151" i="18"/>
  <c r="L151" i="18"/>
  <c r="K151" i="18"/>
  <c r="J151" i="18"/>
  <c r="I151" i="18"/>
  <c r="H151" i="18"/>
  <c r="G151" i="18"/>
  <c r="F151" i="18"/>
  <c r="E151" i="18"/>
  <c r="D151" i="18"/>
  <c r="C151" i="18"/>
  <c r="B151" i="18"/>
  <c r="AA150" i="18"/>
  <c r="Z150" i="18"/>
  <c r="AA149" i="18"/>
  <c r="Z149" i="18"/>
  <c r="AA148" i="18"/>
  <c r="Z148" i="18"/>
  <c r="AA147" i="18"/>
  <c r="Z147" i="18"/>
  <c r="AA146" i="18"/>
  <c r="Z146" i="18"/>
  <c r="AA145" i="18"/>
  <c r="Z145" i="18"/>
  <c r="AA144" i="18"/>
  <c r="Z144" i="18"/>
  <c r="AA143" i="18"/>
  <c r="Z143" i="18"/>
  <c r="AA142" i="18"/>
  <c r="Z142" i="18"/>
  <c r="AA141" i="18"/>
  <c r="Z141" i="18"/>
  <c r="AA140" i="18"/>
  <c r="Z140" i="18"/>
  <c r="AA139" i="18"/>
  <c r="Z139" i="18"/>
  <c r="AA138" i="18"/>
  <c r="Z138" i="18"/>
  <c r="AA137" i="18"/>
  <c r="Z137" i="18"/>
  <c r="W136" i="18"/>
  <c r="V136" i="18"/>
  <c r="U136" i="18"/>
  <c r="T136" i="18"/>
  <c r="S136" i="18"/>
  <c r="R136" i="18"/>
  <c r="O136" i="18"/>
  <c r="N136" i="18"/>
  <c r="M136" i="18"/>
  <c r="L136" i="18"/>
  <c r="K136" i="18"/>
  <c r="J136" i="18"/>
  <c r="I136" i="18"/>
  <c r="H136" i="18"/>
  <c r="G136" i="18"/>
  <c r="F136" i="18"/>
  <c r="E136" i="18"/>
  <c r="D136" i="18"/>
  <c r="C136" i="18"/>
  <c r="B136" i="18"/>
  <c r="AA134" i="18"/>
  <c r="Z134" i="18"/>
  <c r="AA133" i="18"/>
  <c r="Z133" i="18"/>
  <c r="AA132" i="18"/>
  <c r="Z132" i="18"/>
  <c r="AA131" i="18"/>
  <c r="Z131" i="18"/>
  <c r="AA130" i="18"/>
  <c r="Z130" i="18"/>
  <c r="AA129" i="18"/>
  <c r="Z129" i="18"/>
  <c r="AA128" i="18"/>
  <c r="Z128" i="18"/>
  <c r="AA127" i="18"/>
  <c r="Z127" i="18"/>
  <c r="AA126" i="18"/>
  <c r="Z126" i="18"/>
  <c r="AA125" i="18"/>
  <c r="Z125" i="18"/>
  <c r="AA124" i="18"/>
  <c r="Z124" i="18"/>
  <c r="AA123" i="18"/>
  <c r="Z123" i="18"/>
  <c r="AA122" i="18"/>
  <c r="Z122" i="18"/>
  <c r="AA121" i="18"/>
  <c r="Z121" i="18"/>
  <c r="AA120" i="18"/>
  <c r="Z120" i="18"/>
  <c r="AA119" i="18"/>
  <c r="Z119" i="18"/>
  <c r="AA118" i="18"/>
  <c r="Z118" i="18"/>
  <c r="AA117" i="18"/>
  <c r="Z117" i="18"/>
  <c r="AA116" i="18"/>
  <c r="Z116" i="18"/>
  <c r="AA115" i="18"/>
  <c r="Z115" i="18"/>
  <c r="AA114" i="18"/>
  <c r="Z114" i="18"/>
  <c r="AA113" i="18"/>
  <c r="Z113" i="18"/>
  <c r="AA112" i="18"/>
  <c r="Z112" i="18"/>
  <c r="AA111" i="18"/>
  <c r="Z111" i="18"/>
  <c r="AA110" i="18"/>
  <c r="Z110" i="18"/>
  <c r="AA109" i="18"/>
  <c r="Z109" i="18"/>
  <c r="AA108" i="18"/>
  <c r="Z108" i="18"/>
  <c r="AA107" i="18"/>
  <c r="Z107" i="18"/>
  <c r="AA106" i="18"/>
  <c r="Z106" i="18"/>
  <c r="AA105" i="18"/>
  <c r="Z105" i="18"/>
  <c r="AA104" i="18"/>
  <c r="Z104" i="18"/>
  <c r="AA103" i="18"/>
  <c r="Z103" i="18"/>
  <c r="W102" i="18"/>
  <c r="V102" i="18"/>
  <c r="U102" i="18"/>
  <c r="T102" i="18"/>
  <c r="S102" i="18"/>
  <c r="R102" i="18"/>
  <c r="O102" i="18"/>
  <c r="N102" i="18"/>
  <c r="M102" i="18"/>
  <c r="L102" i="18"/>
  <c r="K102" i="18"/>
  <c r="J102" i="18"/>
  <c r="I102" i="18"/>
  <c r="H102" i="18"/>
  <c r="G102" i="18"/>
  <c r="F102" i="18"/>
  <c r="E102" i="18"/>
  <c r="D102" i="18"/>
  <c r="C102" i="18"/>
  <c r="B102" i="18"/>
  <c r="AA100" i="18"/>
  <c r="Z100" i="18"/>
  <c r="AA99" i="18"/>
  <c r="Z99" i="18"/>
  <c r="AA98" i="18"/>
  <c r="Z98" i="18"/>
  <c r="W97" i="18"/>
  <c r="V97" i="18"/>
  <c r="U97" i="18"/>
  <c r="T97" i="18"/>
  <c r="S97" i="18"/>
  <c r="R97" i="18"/>
  <c r="O97" i="18"/>
  <c r="N97" i="18"/>
  <c r="M97" i="18"/>
  <c r="L97" i="18"/>
  <c r="K97" i="18"/>
  <c r="J97" i="18"/>
  <c r="I97" i="18"/>
  <c r="H97" i="18"/>
  <c r="G97" i="18"/>
  <c r="F97" i="18"/>
  <c r="E97" i="18"/>
  <c r="D97" i="18"/>
  <c r="C97" i="18"/>
  <c r="B97" i="18"/>
  <c r="AA95" i="18"/>
  <c r="Z95" i="18"/>
  <c r="AA94" i="18"/>
  <c r="Z94" i="18"/>
  <c r="AA93" i="18"/>
  <c r="Z93" i="18"/>
  <c r="AA92" i="18"/>
  <c r="Z92" i="18"/>
  <c r="AA91" i="18"/>
  <c r="Z91" i="18"/>
  <c r="AA90" i="18"/>
  <c r="Z90" i="18"/>
  <c r="AA89" i="18"/>
  <c r="Z89" i="18"/>
  <c r="AA88" i="18"/>
  <c r="Z88" i="18"/>
  <c r="AA87" i="18"/>
  <c r="Z87" i="18"/>
  <c r="AA86" i="18"/>
  <c r="Z86" i="18"/>
  <c r="W85" i="18"/>
  <c r="V85" i="18"/>
  <c r="U85" i="18"/>
  <c r="T85" i="18"/>
  <c r="S85" i="18"/>
  <c r="R85" i="18"/>
  <c r="O85" i="18"/>
  <c r="N85" i="18"/>
  <c r="M85" i="18"/>
  <c r="L85" i="18"/>
  <c r="K85" i="18"/>
  <c r="J85" i="18"/>
  <c r="I85" i="18"/>
  <c r="H85" i="18"/>
  <c r="G85" i="18"/>
  <c r="F85" i="18"/>
  <c r="E85" i="18"/>
  <c r="D85" i="18"/>
  <c r="C85" i="18"/>
  <c r="B85" i="18"/>
  <c r="AA83" i="18"/>
  <c r="Z83" i="18"/>
  <c r="AA82" i="18"/>
  <c r="Z82" i="18"/>
  <c r="AA81" i="18"/>
  <c r="Z81" i="18"/>
  <c r="AA80" i="18"/>
  <c r="Z80" i="18"/>
  <c r="AA79" i="18"/>
  <c r="Z79" i="18"/>
  <c r="AA78" i="18"/>
  <c r="Z78" i="18"/>
  <c r="AA77" i="18"/>
  <c r="Z77" i="18"/>
  <c r="AA76" i="18"/>
  <c r="Z76" i="18"/>
  <c r="W75" i="18"/>
  <c r="V75" i="18"/>
  <c r="U75" i="18"/>
  <c r="T75" i="18"/>
  <c r="S75" i="18"/>
  <c r="R75" i="18"/>
  <c r="O75" i="18"/>
  <c r="N75" i="18"/>
  <c r="M75" i="18"/>
  <c r="L75" i="18"/>
  <c r="K75" i="18"/>
  <c r="J75" i="18"/>
  <c r="I75" i="18"/>
  <c r="H75" i="18"/>
  <c r="G75" i="18"/>
  <c r="F75" i="18"/>
  <c r="E75" i="18"/>
  <c r="D75" i="18"/>
  <c r="C75" i="18"/>
  <c r="B75" i="18"/>
  <c r="AA73" i="18"/>
  <c r="Z73" i="18"/>
  <c r="AA72" i="18"/>
  <c r="Z72" i="18"/>
  <c r="AA71" i="18"/>
  <c r="Z71" i="18"/>
  <c r="AA70" i="18"/>
  <c r="Z70" i="18"/>
  <c r="AA69" i="18"/>
  <c r="Z69" i="18"/>
  <c r="W68" i="18"/>
  <c r="V68" i="18"/>
  <c r="U68" i="18"/>
  <c r="T68" i="18"/>
  <c r="S68" i="18"/>
  <c r="R68" i="18"/>
  <c r="O68" i="18"/>
  <c r="N68" i="18"/>
  <c r="M68" i="18"/>
  <c r="L68" i="18"/>
  <c r="K68" i="18"/>
  <c r="J68" i="18"/>
  <c r="I68" i="18"/>
  <c r="H68" i="18"/>
  <c r="G68" i="18"/>
  <c r="F68" i="18"/>
  <c r="E68" i="18"/>
  <c r="D68" i="18"/>
  <c r="C68" i="18"/>
  <c r="B68" i="18"/>
  <c r="AA66" i="18"/>
  <c r="Z66" i="18"/>
  <c r="AA65" i="18"/>
  <c r="Z65" i="18"/>
  <c r="AA64" i="18"/>
  <c r="Z64" i="18"/>
  <c r="AA63" i="18"/>
  <c r="Z63" i="18"/>
  <c r="AA62" i="18"/>
  <c r="Z62" i="18"/>
  <c r="AA61" i="18"/>
  <c r="Z61" i="18"/>
  <c r="AA60" i="18"/>
  <c r="Z60" i="18"/>
  <c r="AA59" i="18"/>
  <c r="Z59" i="18"/>
  <c r="AA58" i="18"/>
  <c r="Z58" i="18"/>
  <c r="AA57" i="18"/>
  <c r="Z57" i="18"/>
  <c r="AA56" i="18"/>
  <c r="Z56" i="18"/>
  <c r="AA55" i="18"/>
  <c r="Z55" i="18"/>
  <c r="AA54" i="18"/>
  <c r="Z54" i="18"/>
  <c r="AA53" i="18"/>
  <c r="Z53" i="18"/>
  <c r="AA52" i="18"/>
  <c r="Z52" i="18"/>
  <c r="AA51" i="18"/>
  <c r="Z51" i="18"/>
  <c r="AA50" i="18"/>
  <c r="Z50" i="18"/>
  <c r="AA49" i="18"/>
  <c r="Z49" i="18"/>
  <c r="AA48" i="18"/>
  <c r="Z48" i="18"/>
  <c r="AA47" i="18"/>
  <c r="Z47" i="18"/>
  <c r="AA46" i="18"/>
  <c r="Z46" i="18"/>
  <c r="AA45" i="18"/>
  <c r="Z45" i="18"/>
  <c r="AA44" i="18"/>
  <c r="Z44" i="18"/>
  <c r="AA43" i="18"/>
  <c r="Z43" i="18"/>
  <c r="AA42" i="18"/>
  <c r="Z42" i="18"/>
  <c r="AA41" i="18"/>
  <c r="Z41" i="18"/>
  <c r="AA40" i="18"/>
  <c r="Z40" i="18"/>
  <c r="AA39" i="18"/>
  <c r="Z39" i="18"/>
  <c r="W38" i="18"/>
  <c r="V38" i="18"/>
  <c r="U38" i="18"/>
  <c r="T38" i="18"/>
  <c r="S38" i="18"/>
  <c r="R38" i="18"/>
  <c r="O38" i="18"/>
  <c r="N38" i="18"/>
  <c r="N36" i="18" s="1"/>
  <c r="M38" i="18"/>
  <c r="M36" i="18" s="1"/>
  <c r="L38" i="18"/>
  <c r="K38" i="18"/>
  <c r="J38" i="18"/>
  <c r="I38" i="18"/>
  <c r="H38" i="18"/>
  <c r="G38" i="18"/>
  <c r="F38" i="18"/>
  <c r="E38" i="18"/>
  <c r="D38" i="18"/>
  <c r="C38" i="18"/>
  <c r="B38" i="18"/>
  <c r="L36" i="18"/>
  <c r="AA34" i="18"/>
  <c r="Z34" i="18"/>
  <c r="AA33" i="18"/>
  <c r="Z33" i="18"/>
  <c r="AA32" i="18"/>
  <c r="Z32" i="18"/>
  <c r="AA31" i="18"/>
  <c r="Z31" i="18"/>
  <c r="AA30" i="18"/>
  <c r="Z30" i="18"/>
  <c r="AA29" i="18"/>
  <c r="Z29" i="18"/>
  <c r="AA28" i="18"/>
  <c r="Z28" i="18"/>
  <c r="AA27" i="18"/>
  <c r="Z27" i="18"/>
  <c r="AA26" i="18"/>
  <c r="Z26" i="18"/>
  <c r="AA25" i="18"/>
  <c r="Z25" i="18"/>
  <c r="AA24" i="18"/>
  <c r="Z24" i="18"/>
  <c r="AA23" i="18"/>
  <c r="Z23" i="18"/>
  <c r="AA22" i="18"/>
  <c r="Z22" i="18"/>
  <c r="AA21" i="18"/>
  <c r="Z21" i="18"/>
  <c r="AA20" i="18"/>
  <c r="Z20" i="18"/>
  <c r="AA19" i="18"/>
  <c r="Z19" i="18"/>
  <c r="AA18" i="18"/>
  <c r="Z18" i="18"/>
  <c r="AA17" i="18"/>
  <c r="Z17" i="18"/>
  <c r="AA16" i="18"/>
  <c r="Z16" i="18"/>
  <c r="AA15" i="18"/>
  <c r="Z15" i="18"/>
  <c r="AA14" i="18"/>
  <c r="Z14" i="18"/>
  <c r="AA13" i="18"/>
  <c r="Z13" i="18"/>
  <c r="AA12" i="18"/>
  <c r="Z12" i="18"/>
  <c r="W11" i="18"/>
  <c r="V11" i="18"/>
  <c r="U11" i="18"/>
  <c r="T11" i="18"/>
  <c r="S11" i="18"/>
  <c r="R11" i="18"/>
  <c r="O11" i="18"/>
  <c r="N11" i="18"/>
  <c r="M11" i="18"/>
  <c r="L11" i="18"/>
  <c r="K11" i="18"/>
  <c r="J11" i="18"/>
  <c r="I11" i="18"/>
  <c r="H11" i="18"/>
  <c r="G11" i="18"/>
  <c r="F11" i="18"/>
  <c r="E11" i="18"/>
  <c r="D11" i="18"/>
  <c r="C11" i="18"/>
  <c r="B11" i="18"/>
  <c r="F36" i="18" l="1"/>
  <c r="T36" i="18"/>
  <c r="N9" i="18"/>
  <c r="B36" i="18"/>
  <c r="H36" i="18"/>
  <c r="H9" i="18" s="1"/>
  <c r="J36" i="18"/>
  <c r="J9" i="18" s="1"/>
  <c r="D36" i="18"/>
  <c r="D9" i="18" s="1"/>
  <c r="L9" i="18"/>
  <c r="I36" i="18"/>
  <c r="I9" i="18" s="1"/>
  <c r="K36" i="18"/>
  <c r="K9" i="18" s="1"/>
  <c r="M9" i="18"/>
  <c r="F9" i="18"/>
  <c r="V36" i="18"/>
  <c r="V9" i="18" s="1"/>
  <c r="G36" i="18"/>
  <c r="G9" i="18" s="1"/>
  <c r="C36" i="18"/>
  <c r="C9" i="18" s="1"/>
  <c r="O36" i="18"/>
  <c r="O9" i="18" s="1"/>
  <c r="W36" i="18"/>
  <c r="W9" i="18" s="1"/>
  <c r="Z189" i="18"/>
  <c r="AA136" i="18"/>
  <c r="T9" i="18"/>
  <c r="AA68" i="18"/>
  <c r="AA189" i="18"/>
  <c r="S36" i="18"/>
  <c r="R36" i="18"/>
  <c r="Z75" i="18"/>
  <c r="AA97" i="18"/>
  <c r="Z151" i="18"/>
  <c r="AA38" i="18"/>
  <c r="AA11" i="18"/>
  <c r="AA85" i="18"/>
  <c r="Z85" i="18"/>
  <c r="Z97" i="18"/>
  <c r="Z38" i="18"/>
  <c r="Z68" i="18"/>
  <c r="Z102" i="18"/>
  <c r="Z136" i="18"/>
  <c r="B9" i="18"/>
  <c r="Z11" i="18"/>
  <c r="E36" i="18"/>
  <c r="E9" i="18" s="1"/>
  <c r="U36" i="18"/>
  <c r="AA102" i="18"/>
  <c r="AA151" i="18"/>
  <c r="AA75" i="18"/>
  <c r="S9" i="18" l="1"/>
  <c r="Z36" i="18"/>
  <c r="U9" i="18"/>
  <c r="R9" i="18"/>
  <c r="AA36" i="18"/>
  <c r="AA9" i="18" l="1"/>
  <c r="Z9" i="18"/>
  <c r="E72" i="2"/>
  <c r="G67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49" i="2"/>
  <c r="G42" i="2"/>
  <c r="G14" i="2"/>
  <c r="G15" i="2"/>
  <c r="G16" i="2"/>
  <c r="G17" i="2"/>
  <c r="G18" i="2"/>
  <c r="G19" i="2"/>
  <c r="G20" i="2"/>
  <c r="G21" i="2"/>
  <c r="G23" i="2"/>
  <c r="G24" i="2"/>
  <c r="G25" i="2"/>
  <c r="G26" i="2"/>
  <c r="G27" i="2"/>
  <c r="G28" i="2"/>
  <c r="G29" i="2"/>
  <c r="G31" i="2"/>
  <c r="G33" i="2"/>
  <c r="G34" i="2"/>
  <c r="G35" i="2"/>
  <c r="G38" i="2"/>
  <c r="G39" i="2"/>
  <c r="G13" i="2"/>
  <c r="G9" i="2"/>
  <c r="G10" i="2"/>
  <c r="G8" i="2"/>
  <c r="D14" i="2"/>
  <c r="D15" i="2"/>
  <c r="D16" i="2"/>
  <c r="D17" i="2"/>
  <c r="D18" i="2"/>
  <c r="D19" i="2"/>
  <c r="D20" i="2"/>
  <c r="D21" i="2"/>
  <c r="D23" i="2"/>
  <c r="D24" i="2"/>
  <c r="D25" i="2"/>
  <c r="D26" i="2"/>
  <c r="D27" i="2"/>
  <c r="D28" i="2"/>
  <c r="D29" i="2"/>
  <c r="D31" i="2"/>
  <c r="D32" i="2"/>
  <c r="D33" i="2"/>
  <c r="D34" i="2"/>
  <c r="D35" i="2"/>
  <c r="D38" i="2"/>
  <c r="D39" i="2"/>
  <c r="D13" i="2"/>
  <c r="D67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43" i="2"/>
  <c r="D44" i="2"/>
  <c r="H45" i="2"/>
  <c r="D42" i="2"/>
  <c r="F39" i="1"/>
  <c r="F44" i="1"/>
  <c r="H54" i="2" l="1"/>
  <c r="J54" i="2" s="1"/>
  <c r="H34" i="2"/>
  <c r="J34" i="2" s="1"/>
  <c r="H18" i="2"/>
  <c r="J18" i="2" s="1"/>
  <c r="H61" i="2"/>
  <c r="J61" i="2" s="1"/>
  <c r="H37" i="2"/>
  <c r="J37" i="2" s="1"/>
  <c r="H33" i="2"/>
  <c r="J33" i="2" s="1"/>
  <c r="H29" i="2"/>
  <c r="J29" i="2" s="1"/>
  <c r="H25" i="2"/>
  <c r="J25" i="2" s="1"/>
  <c r="H21" i="2"/>
  <c r="J21" i="2" s="1"/>
  <c r="H17" i="2"/>
  <c r="J17" i="2" s="1"/>
  <c r="H8" i="2"/>
  <c r="H62" i="2"/>
  <c r="J62" i="2" s="1"/>
  <c r="H50" i="2"/>
  <c r="J50" i="2" s="1"/>
  <c r="H30" i="2"/>
  <c r="J30" i="2" s="1"/>
  <c r="H22" i="2"/>
  <c r="J22" i="2" s="1"/>
  <c r="H14" i="2"/>
  <c r="J14" i="2" s="1"/>
  <c r="H65" i="2"/>
  <c r="J65" i="2" s="1"/>
  <c r="H53" i="2"/>
  <c r="J53" i="2" s="1"/>
  <c r="H60" i="2"/>
  <c r="J60" i="2" s="1"/>
  <c r="H52" i="2"/>
  <c r="J52" i="2" s="1"/>
  <c r="H13" i="2"/>
  <c r="J13" i="2" s="1"/>
  <c r="H36" i="2"/>
  <c r="J36" i="2" s="1"/>
  <c r="H32" i="2"/>
  <c r="J32" i="2" s="1"/>
  <c r="H28" i="2"/>
  <c r="J28" i="2" s="1"/>
  <c r="H24" i="2"/>
  <c r="J24" i="2" s="1"/>
  <c r="H20" i="2"/>
  <c r="J20" i="2" s="1"/>
  <c r="H16" i="2"/>
  <c r="J16" i="2" s="1"/>
  <c r="H10" i="2"/>
  <c r="J10" i="2" s="1"/>
  <c r="H49" i="2"/>
  <c r="J49" i="2" s="1"/>
  <c r="H43" i="2"/>
  <c r="J43" i="2" s="1"/>
  <c r="H58" i="2"/>
  <c r="J58" i="2" s="1"/>
  <c r="H38" i="2"/>
  <c r="J38" i="2" s="1"/>
  <c r="H26" i="2"/>
  <c r="J26" i="2" s="1"/>
  <c r="H42" i="2"/>
  <c r="J42" i="2" s="1"/>
  <c r="H57" i="2"/>
  <c r="J57" i="2" s="1"/>
  <c r="H64" i="2"/>
  <c r="J64" i="2" s="1"/>
  <c r="H56" i="2"/>
  <c r="J56" i="2" s="1"/>
  <c r="H44" i="2"/>
  <c r="J44" i="2" s="1"/>
  <c r="H63" i="2"/>
  <c r="J63" i="2" s="1"/>
  <c r="H59" i="2"/>
  <c r="J59" i="2" s="1"/>
  <c r="H55" i="2"/>
  <c r="J55" i="2" s="1"/>
  <c r="H51" i="2"/>
  <c r="J51" i="2" s="1"/>
  <c r="H39" i="2"/>
  <c r="J39" i="2" s="1"/>
  <c r="H35" i="2"/>
  <c r="J35" i="2" s="1"/>
  <c r="H31" i="2"/>
  <c r="J31" i="2" s="1"/>
  <c r="H27" i="2"/>
  <c r="J27" i="2" s="1"/>
  <c r="H23" i="2"/>
  <c r="J23" i="2" s="1"/>
  <c r="H19" i="2"/>
  <c r="J19" i="2" s="1"/>
  <c r="H15" i="2"/>
  <c r="J15" i="2" s="1"/>
  <c r="H9" i="2"/>
  <c r="J9" i="2" s="1"/>
  <c r="E47" i="2"/>
  <c r="G47" i="2" s="1"/>
  <c r="B47" i="2"/>
  <c r="D47" i="2" s="1"/>
  <c r="H47" i="2" l="1"/>
  <c r="J47" i="2" s="1"/>
  <c r="I41" i="5"/>
  <c r="H53" i="11" l="1"/>
  <c r="H32" i="11"/>
  <c r="H28" i="11"/>
  <c r="H27" i="11"/>
  <c r="H20" i="11"/>
  <c r="B8" i="11"/>
  <c r="F42" i="9"/>
  <c r="G7" i="9"/>
  <c r="H66" i="5"/>
  <c r="H64" i="5"/>
  <c r="H63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5" i="5"/>
  <c r="H44" i="5"/>
  <c r="H43" i="5"/>
  <c r="H42" i="5"/>
  <c r="H41" i="5"/>
  <c r="C41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3" i="5"/>
  <c r="H22" i="5"/>
  <c r="H21" i="5"/>
  <c r="H20" i="5"/>
  <c r="H19" i="5"/>
  <c r="H18" i="5"/>
  <c r="H16" i="5"/>
  <c r="H14" i="5"/>
  <c r="H13" i="5"/>
  <c r="C12" i="5"/>
  <c r="C7" i="5"/>
  <c r="B7" i="5"/>
  <c r="B65" i="5" s="1"/>
  <c r="D72" i="2"/>
  <c r="H67" i="2"/>
  <c r="D72" i="1"/>
  <c r="H67" i="1"/>
  <c r="H65" i="1"/>
  <c r="F65" i="1"/>
  <c r="H64" i="1"/>
  <c r="H63" i="1"/>
  <c r="H62" i="1"/>
  <c r="H61" i="1"/>
  <c r="H60" i="1"/>
  <c r="H44" i="1"/>
  <c r="H43" i="1"/>
  <c r="H42" i="1"/>
  <c r="F27" i="1"/>
  <c r="F26" i="1"/>
  <c r="F25" i="1"/>
  <c r="F24" i="1"/>
  <c r="F23" i="1"/>
  <c r="F22" i="1"/>
  <c r="C65" i="5" l="1"/>
  <c r="D41" i="5"/>
  <c r="D12" i="5"/>
  <c r="I45" i="2"/>
  <c r="J45" i="2" s="1"/>
  <c r="D7" i="5"/>
  <c r="D7" i="1"/>
  <c r="F7" i="1"/>
  <c r="I7" i="1"/>
  <c r="G41" i="10"/>
  <c r="C41" i="9"/>
  <c r="B41" i="10"/>
  <c r="B7" i="9"/>
  <c r="D41" i="9"/>
  <c r="E41" i="9"/>
  <c r="E41" i="10"/>
  <c r="G41" i="9"/>
  <c r="H41" i="9" s="1"/>
  <c r="F28" i="1"/>
  <c r="F30" i="1"/>
  <c r="F34" i="1"/>
  <c r="F36" i="1"/>
  <c r="F49" i="1"/>
  <c r="F51" i="1"/>
  <c r="F52" i="1"/>
  <c r="F54" i="1"/>
  <c r="F59" i="1"/>
  <c r="H59" i="1"/>
  <c r="F60" i="1"/>
  <c r="F29" i="1"/>
  <c r="F31" i="1"/>
  <c r="F33" i="1"/>
  <c r="F35" i="1"/>
  <c r="F37" i="1"/>
  <c r="F50" i="1"/>
  <c r="F53" i="1"/>
  <c r="F55" i="1"/>
  <c r="I72" i="1"/>
  <c r="F8" i="1"/>
  <c r="F9" i="1"/>
  <c r="F10" i="1"/>
  <c r="F13" i="1"/>
  <c r="F14" i="1"/>
  <c r="F15" i="1"/>
  <c r="F16" i="1"/>
  <c r="F17" i="1"/>
  <c r="F18" i="1"/>
  <c r="F19" i="1"/>
  <c r="F20" i="1"/>
  <c r="F21" i="1"/>
  <c r="F42" i="1"/>
  <c r="F43" i="1"/>
  <c r="F61" i="1"/>
  <c r="F62" i="1"/>
  <c r="F63" i="1"/>
  <c r="F64" i="1"/>
  <c r="E7" i="10"/>
  <c r="H7" i="5"/>
  <c r="H43" i="11"/>
  <c r="G12" i="9"/>
  <c r="H12" i="9" s="1"/>
  <c r="H72" i="2"/>
  <c r="H12" i="1"/>
  <c r="D41" i="1"/>
  <c r="F58" i="1"/>
  <c r="G72" i="2"/>
  <c r="F8" i="5"/>
  <c r="F41" i="5"/>
  <c r="I71" i="5"/>
  <c r="E12" i="9"/>
  <c r="H18" i="11"/>
  <c r="C42" i="11"/>
  <c r="B41" i="2"/>
  <c r="H15" i="5"/>
  <c r="H44" i="11"/>
  <c r="H64" i="11"/>
  <c r="H19" i="11"/>
  <c r="B42" i="11"/>
  <c r="H42" i="11"/>
  <c r="H50" i="11"/>
  <c r="H56" i="11"/>
  <c r="C12" i="9"/>
  <c r="B7" i="10"/>
  <c r="D7" i="10" s="1"/>
  <c r="C8" i="11"/>
  <c r="D8" i="11" s="1"/>
  <c r="H25" i="11"/>
  <c r="H26" i="11"/>
  <c r="H48" i="11"/>
  <c r="B12" i="10"/>
  <c r="H54" i="11"/>
  <c r="H55" i="11"/>
  <c r="E8" i="12"/>
  <c r="E13" i="12"/>
  <c r="E42" i="12"/>
  <c r="B8" i="12"/>
  <c r="B13" i="12"/>
  <c r="B42" i="12"/>
  <c r="D42" i="12" s="1"/>
  <c r="H29" i="11"/>
  <c r="H52" i="11"/>
  <c r="H8" i="11"/>
  <c r="H15" i="11"/>
  <c r="H16" i="11"/>
  <c r="H17" i="11"/>
  <c r="E12" i="10"/>
  <c r="H7" i="9"/>
  <c r="F47" i="9"/>
  <c r="E7" i="9"/>
  <c r="H17" i="5"/>
  <c r="H24" i="5"/>
  <c r="H62" i="5"/>
  <c r="B12" i="2"/>
  <c r="D12" i="2" s="1"/>
  <c r="E7" i="2"/>
  <c r="B7" i="2"/>
  <c r="J67" i="2"/>
  <c r="E12" i="2"/>
  <c r="E41" i="2"/>
  <c r="H49" i="1"/>
  <c r="H50" i="1"/>
  <c r="H51" i="1"/>
  <c r="H52" i="1"/>
  <c r="H53" i="1"/>
  <c r="H54" i="1"/>
  <c r="H55" i="1"/>
  <c r="H56" i="1"/>
  <c r="H57" i="1"/>
  <c r="H58" i="1"/>
  <c r="I67" i="1"/>
  <c r="F7" i="5" l="1"/>
  <c r="F47" i="5"/>
  <c r="D7" i="9"/>
  <c r="B63" i="11"/>
  <c r="G8" i="12"/>
  <c r="D12" i="10"/>
  <c r="G42" i="12"/>
  <c r="H41" i="10"/>
  <c r="B67" i="10"/>
  <c r="D67" i="10" s="1"/>
  <c r="G41" i="2"/>
  <c r="G12" i="10"/>
  <c r="D13" i="12"/>
  <c r="H7" i="10"/>
  <c r="D41" i="2"/>
  <c r="I12" i="2"/>
  <c r="G12" i="2"/>
  <c r="G13" i="12"/>
  <c r="D41" i="10"/>
  <c r="G7" i="10"/>
  <c r="H13" i="12"/>
  <c r="D12" i="9"/>
  <c r="H7" i="2"/>
  <c r="G7" i="2"/>
  <c r="H42" i="12"/>
  <c r="D42" i="11"/>
  <c r="I12" i="10"/>
  <c r="I12" i="5"/>
  <c r="I41" i="10"/>
  <c r="J41" i="10" s="1"/>
  <c r="H12" i="2"/>
  <c r="F42" i="11"/>
  <c r="I42" i="11"/>
  <c r="H8" i="12"/>
  <c r="I13" i="12"/>
  <c r="F12" i="9"/>
  <c r="I12" i="9"/>
  <c r="I42" i="12"/>
  <c r="F7" i="9"/>
  <c r="I7" i="9"/>
  <c r="H12" i="10"/>
  <c r="F13" i="11"/>
  <c r="I13" i="11"/>
  <c r="H41" i="2"/>
  <c r="I7" i="5"/>
  <c r="D13" i="11"/>
  <c r="D8" i="12"/>
  <c r="I8" i="12"/>
  <c r="I7" i="10"/>
  <c r="F8" i="11"/>
  <c r="I8" i="11"/>
  <c r="D65" i="5"/>
  <c r="F41" i="9"/>
  <c r="I41" i="9"/>
  <c r="I41" i="2"/>
  <c r="B66" i="1"/>
  <c r="D12" i="1"/>
  <c r="F12" i="1"/>
  <c r="I12" i="1"/>
  <c r="H47" i="5"/>
  <c r="F12" i="5"/>
  <c r="J72" i="2"/>
  <c r="E63" i="12"/>
  <c r="C67" i="9"/>
  <c r="B67" i="9"/>
  <c r="C66" i="1"/>
  <c r="C63" i="11"/>
  <c r="E67" i="9"/>
  <c r="B66" i="2"/>
  <c r="B63" i="12"/>
  <c r="H13" i="11"/>
  <c r="F48" i="11"/>
  <c r="H12" i="5"/>
  <c r="E66" i="2"/>
  <c r="F65" i="5" l="1"/>
  <c r="J7" i="10"/>
  <c r="D63" i="12"/>
  <c r="G63" i="12"/>
  <c r="J41" i="2"/>
  <c r="J42" i="12"/>
  <c r="G66" i="2"/>
  <c r="J12" i="10"/>
  <c r="J12" i="2"/>
  <c r="J13" i="12"/>
  <c r="H63" i="12"/>
  <c r="J8" i="12"/>
  <c r="D63" i="11"/>
  <c r="I67" i="10"/>
  <c r="I65" i="5"/>
  <c r="I63" i="12"/>
  <c r="F67" i="9"/>
  <c r="I63" i="11"/>
  <c r="H66" i="2"/>
  <c r="D67" i="9"/>
  <c r="D66" i="1"/>
  <c r="F63" i="11"/>
  <c r="H63" i="11"/>
  <c r="H65" i="5"/>
  <c r="J63" i="12" l="1"/>
  <c r="E47" i="10"/>
  <c r="G47" i="10" s="1"/>
  <c r="G67" i="9"/>
  <c r="I67" i="9" s="1"/>
  <c r="H47" i="9"/>
  <c r="H47" i="10" l="1"/>
  <c r="J47" i="10" s="1"/>
  <c r="E67" i="10"/>
  <c r="G67" i="10" s="1"/>
  <c r="H67" i="9"/>
  <c r="B19" i="27"/>
  <c r="D19" i="27" s="1"/>
  <c r="D15" i="27"/>
  <c r="G19" i="27"/>
  <c r="G15" i="27"/>
  <c r="H67" i="10" l="1"/>
  <c r="J67" i="10" s="1"/>
  <c r="H41" i="1" l="1"/>
  <c r="H47" i="1"/>
  <c r="G66" i="1"/>
  <c r="H66" i="1" s="1"/>
  <c r="F41" i="1"/>
  <c r="I41" i="1"/>
  <c r="I47" i="1"/>
  <c r="F47" i="1"/>
  <c r="E66" i="1"/>
  <c r="I66" i="1" l="1"/>
  <c r="F66" i="1"/>
  <c r="I8" i="2" l="1"/>
  <c r="J8" i="2" s="1"/>
  <c r="D8" i="2"/>
  <c r="D66" i="2" l="1"/>
  <c r="I66" i="2"/>
  <c r="J66" i="2" s="1"/>
  <c r="D7" i="2"/>
  <c r="I7" i="2"/>
  <c r="J7" i="2" s="1"/>
</calcChain>
</file>

<file path=xl/sharedStrings.xml><?xml version="1.0" encoding="utf-8"?>
<sst xmlns="http://schemas.openxmlformats.org/spreadsheetml/2006/main" count="1821" uniqueCount="534">
  <si>
    <t>平均單價</t>
  </si>
  <si>
    <t>(%)</t>
  </si>
  <si>
    <t>(台)</t>
  </si>
  <si>
    <t>(US$)</t>
  </si>
  <si>
    <t>北美自由貿易區</t>
  </si>
  <si>
    <t>(NAFTA)</t>
  </si>
  <si>
    <t>加拿大</t>
  </si>
  <si>
    <t>墨西哥</t>
  </si>
  <si>
    <t>歐盟(EU)</t>
  </si>
  <si>
    <t>西班牙</t>
  </si>
  <si>
    <t>義大利</t>
  </si>
  <si>
    <t>比利時</t>
  </si>
  <si>
    <t>葡萄牙</t>
  </si>
  <si>
    <t>愛爾蘭</t>
  </si>
  <si>
    <t>盧森堡</t>
  </si>
  <si>
    <t>奧地利</t>
  </si>
  <si>
    <t>斯洛維尼亞</t>
    <phoneticPr fontId="6" type="noConversion"/>
  </si>
  <si>
    <t>斯洛伐克</t>
    <phoneticPr fontId="6" type="noConversion"/>
  </si>
  <si>
    <t>克羅埃西亞</t>
    <phoneticPr fontId="4" type="noConversion"/>
  </si>
  <si>
    <t>歐協(EFTA)</t>
  </si>
  <si>
    <t>列支斯敦</t>
  </si>
  <si>
    <t>主要國家</t>
  </si>
  <si>
    <t>阿根廷</t>
  </si>
  <si>
    <t>以色列</t>
  </si>
  <si>
    <t>俄羅斯</t>
    <phoneticPr fontId="10" type="noConversion"/>
  </si>
  <si>
    <t>烏克蘭</t>
    <phoneticPr fontId="10" type="noConversion"/>
  </si>
  <si>
    <t>紐西蘭</t>
    <phoneticPr fontId="10" type="noConversion"/>
  </si>
  <si>
    <t>哥倫比亞</t>
    <phoneticPr fontId="4" type="noConversion"/>
  </si>
  <si>
    <t>馬來西亞</t>
    <phoneticPr fontId="4" type="noConversion"/>
  </si>
  <si>
    <t>其它國家</t>
  </si>
  <si>
    <t>總  計</t>
  </si>
  <si>
    <t>資料來源: 經濟部國貿局,臺灣自行車輸出業同業公會整理</t>
    <phoneticPr fontId="4" type="noConversion"/>
  </si>
  <si>
    <t>數量(台)</t>
  </si>
  <si>
    <t>金額(US$)</t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</si>
  <si>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</si>
  <si>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</si>
  <si>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</si>
  <si>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數量: (台)        金額: (US$)</t>
  </si>
  <si>
    <t>月 別</t>
  </si>
  <si>
    <t>出口單月</t>
  </si>
  <si>
    <t>北  美</t>
  </si>
  <si>
    <t>歐  洲</t>
  </si>
  <si>
    <t>亞  洲</t>
  </si>
  <si>
    <t>中南美</t>
  </si>
  <si>
    <t>中  東</t>
  </si>
  <si>
    <t>大洋洲</t>
  </si>
  <si>
    <t>其  他</t>
  </si>
  <si>
    <t>數量/金額</t>
  </si>
  <si>
    <t>總 計</t>
  </si>
  <si>
    <t>月 份</t>
  </si>
  <si>
    <t>出口總數量(台)</t>
  </si>
  <si>
    <t>出口總金額(US$)</t>
  </si>
  <si>
    <t>累計平均單價</t>
    <phoneticPr fontId="4" type="noConversion"/>
  </si>
  <si>
    <t>(US$)</t>
    <phoneticPr fontId="6" type="noConversion"/>
  </si>
  <si>
    <t>資料來源: 經濟部國貿局,臺灣自行車輸出業同業公會整理</t>
  </si>
  <si>
    <t>輪幅</t>
    <phoneticPr fontId="4" type="noConversion"/>
  </si>
  <si>
    <t>輪圈及輪幅</t>
    <phoneticPr fontId="4" type="noConversion"/>
  </si>
  <si>
    <t>-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</si>
  <si>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</si>
  <si>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數量: Kg</t>
  </si>
  <si>
    <t>金額: US$</t>
  </si>
  <si>
    <t>品    名</t>
  </si>
  <si>
    <t>腳踏車用電器</t>
  </si>
  <si>
    <t>照明設備</t>
  </si>
  <si>
    <t>(</t>
  </si>
  <si>
    <t>腳踏車照明視</t>
  </si>
  <si>
    <t>覺信號設備</t>
  </si>
  <si>
    <t>pce)</t>
  </si>
  <si>
    <t>其他車架.前叉</t>
  </si>
  <si>
    <t>及相關零件</t>
  </si>
  <si>
    <t>輪圈</t>
  </si>
  <si>
    <t>輪轂(倒煞車輪</t>
  </si>
  <si>
    <t>及輪轂煞車除</t>
  </si>
  <si>
    <t>外)</t>
  </si>
  <si>
    <t>煞車鋼線及其</t>
  </si>
  <si>
    <t>零件</t>
  </si>
  <si>
    <t>其他煞車器及</t>
  </si>
  <si>
    <t>其零件</t>
  </si>
  <si>
    <t>腳踏車車座</t>
  </si>
  <si>
    <t>踏板及其零件</t>
  </si>
  <si>
    <t>曲柄齒輪及其</t>
  </si>
  <si>
    <t>腳踏車用滾子</t>
  </si>
  <si>
    <t>鏈</t>
  </si>
  <si>
    <t>腳踏車用變速</t>
  </si>
  <si>
    <t>器</t>
  </si>
  <si>
    <t>腳踏車用軸心</t>
  </si>
  <si>
    <t>腳踏車用把手</t>
  </si>
  <si>
    <t>豎管</t>
  </si>
  <si>
    <t>腳踏車用座管</t>
  </si>
  <si>
    <t>及上下管</t>
  </si>
  <si>
    <t>腳踏車用新橡</t>
  </si>
  <si>
    <t>膠氣胎</t>
  </si>
  <si>
    <t>腳踏車用橡膠</t>
  </si>
  <si>
    <t>內胎</t>
  </si>
  <si>
    <t>總    計</t>
  </si>
  <si>
    <r>
      <t>品</t>
    </r>
    <r>
      <rPr>
        <sz val="12"/>
        <color theme="1"/>
        <rFont val="新細明體"/>
        <family val="2"/>
        <charset val="136"/>
        <scheme val="minor"/>
      </rPr>
      <t xml:space="preserve">      </t>
    </r>
    <r>
      <rPr>
        <sz val="12"/>
        <rFont val="華康仿宋體"/>
        <family val="3"/>
        <charset val="136"/>
      </rPr>
      <t>名</t>
    </r>
    <phoneticPr fontId="4" type="noConversion"/>
  </si>
  <si>
    <t>數量(kg)</t>
    <phoneticPr fontId="4" type="noConversion"/>
  </si>
  <si>
    <t>及輪轂煞車除外</t>
    <phoneticPr fontId="4" type="noConversion"/>
  </si>
  <si>
    <t>出口國家</t>
  </si>
  <si>
    <t>金額(FOB-US$)</t>
  </si>
  <si>
    <t>進口國家</t>
  </si>
  <si>
    <t>金額(CIF-US$)</t>
  </si>
  <si>
    <t>其他國家</t>
  </si>
  <si>
    <t>總計</t>
  </si>
  <si>
    <t>CCC CODE: 87120010 Bicycles</t>
    <phoneticPr fontId="6" type="noConversion"/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</si>
  <si>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</si>
  <si>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</si>
  <si>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t>平均單價(US$)</t>
    <phoneticPr fontId="4" type="noConversion"/>
  </si>
  <si>
    <t>澳大利亞</t>
    <phoneticPr fontId="4" type="noConversion"/>
  </si>
  <si>
    <t>柬埔寨</t>
    <phoneticPr fontId="10" type="noConversion"/>
  </si>
  <si>
    <t>馬來西亞</t>
    <phoneticPr fontId="4" type="noConversion"/>
  </si>
  <si>
    <t>中國大陸</t>
    <phoneticPr fontId="4" type="noConversion"/>
  </si>
  <si>
    <t>累計平均單價</t>
    <phoneticPr fontId="4" type="noConversion"/>
  </si>
  <si>
    <t>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</si>
  <si>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</si>
  <si>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平均單價(US$)</t>
    <phoneticPr fontId="4" type="noConversion"/>
  </si>
  <si>
    <t>.</t>
    <phoneticPr fontId="4" type="noConversion"/>
  </si>
  <si>
    <t>單位: 台(UNIT)</t>
  </si>
  <si>
    <t>金額: US$(FOB)</t>
  </si>
  <si>
    <t>日期: 2020/6</t>
    <phoneticPr fontId="4" type="noConversion"/>
  </si>
  <si>
    <t xml:space="preserve"> 一月</t>
    <phoneticPr fontId="4" type="noConversion"/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</si>
  <si>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</si>
  <si>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</si>
  <si>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</si>
  <si>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</si>
  <si>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</si>
  <si>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</si>
  <si>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</si>
  <si>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</si>
  <si>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</si>
  <si>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</si>
  <si>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</si>
  <si>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t>輸出國家</t>
  </si>
  <si>
    <t>數量</t>
    <phoneticPr fontId="4" type="noConversion"/>
  </si>
  <si>
    <t>金額</t>
    <phoneticPr fontId="4" type="noConversion"/>
  </si>
  <si>
    <t>數量</t>
  </si>
  <si>
    <t>金額</t>
  </si>
  <si>
    <t>亞洲</t>
  </si>
  <si>
    <t>歐洲</t>
  </si>
  <si>
    <t>歐洲其它國家</t>
  </si>
  <si>
    <t>北美洲(NAFTA)</t>
  </si>
  <si>
    <t>中東</t>
  </si>
  <si>
    <t>N ANTIL(AN)</t>
  </si>
  <si>
    <t>FRENCH(PF)</t>
  </si>
  <si>
    <t>MYANMAR(MM)</t>
  </si>
  <si>
    <t>一月</t>
    <phoneticPr fontId="4" type="noConversion"/>
  </si>
  <si>
    <t>CODE NO 87120090004</t>
    <phoneticPr fontId="3" type="noConversion"/>
  </si>
  <si>
    <t>OTHER CYCLES</t>
    <phoneticPr fontId="4" type="noConversion"/>
  </si>
  <si>
    <r>
      <rPr>
        <sz val="12"/>
        <rFont val="SimSun"/>
        <charset val="134"/>
      </rPr>
      <t>產品</t>
    </r>
    <r>
      <rPr>
        <sz val="12"/>
        <rFont val="華康仿宋體"/>
        <family val="1"/>
      </rPr>
      <t xml:space="preserve">: </t>
    </r>
    <r>
      <rPr>
        <sz val="12"/>
        <rFont val="MS Gothic"/>
        <family val="3"/>
        <charset val="128"/>
      </rPr>
      <t>自行車</t>
    </r>
    <r>
      <rPr>
        <sz val="12"/>
        <rFont val="華康仿宋體"/>
        <family val="1"/>
      </rPr>
      <t>(CCC CODE 87120010)</t>
    </r>
    <phoneticPr fontId="4" type="noConversion"/>
  </si>
  <si>
    <t>CCC CODE: 87120090004 (Other Cycles)</t>
    <phoneticPr fontId="3" type="noConversion"/>
  </si>
  <si>
    <t>CCC CODE:  87120010109(Folding Bicycles)</t>
    <phoneticPr fontId="4" type="noConversion"/>
  </si>
  <si>
    <t>pce)</t>
    <phoneticPr fontId="3" type="noConversion"/>
  </si>
  <si>
    <t>CCC CODE:  87120010109(Folding Bicycles)</t>
    <phoneticPr fontId="3" type="noConversion"/>
  </si>
  <si>
    <t>ccc code : 87116020007 ( Cycles with electric motor for propulsion)  &amp;</t>
    <phoneticPr fontId="10" type="noConversion"/>
  </si>
  <si>
    <t xml:space="preserve">               87119030900 (Other cycles fitted with other auxiliary motor)</t>
    <phoneticPr fontId="10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</si>
  <si>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rgb="FFFF0000"/>
        <rFont val="華康仿宋體"/>
        <family val="1"/>
        <charset val="136"/>
      </rPr>
      <t>減</t>
    </r>
    <phoneticPr fontId="4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</si>
  <si>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</si>
  <si>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 xml:space="preserve">                 87119030900 (  Other cycles fitted with other auxiliary motor )</t>
    <phoneticPr fontId="10" type="noConversion"/>
  </si>
  <si>
    <t>荷蘭</t>
    <phoneticPr fontId="3" type="noConversion"/>
  </si>
  <si>
    <t>英國</t>
    <phoneticPr fontId="3" type="noConversion"/>
  </si>
  <si>
    <t>美國</t>
    <phoneticPr fontId="3" type="noConversion"/>
  </si>
  <si>
    <t>德國</t>
    <phoneticPr fontId="3" type="noConversion"/>
  </si>
  <si>
    <t>丹麥</t>
    <phoneticPr fontId="3" type="noConversion"/>
  </si>
  <si>
    <t>捷克</t>
    <phoneticPr fontId="3" type="noConversion"/>
  </si>
  <si>
    <t>沙烏地阿拉伯</t>
    <phoneticPr fontId="3" type="noConversion"/>
  </si>
  <si>
    <t>中國大陸</t>
    <phoneticPr fontId="3" type="noConversion"/>
  </si>
  <si>
    <t>芬蘭</t>
    <phoneticPr fontId="3" type="noConversion"/>
  </si>
  <si>
    <t>法國</t>
    <phoneticPr fontId="3" type="noConversion"/>
  </si>
  <si>
    <t>泰國</t>
    <phoneticPr fontId="3" type="noConversion"/>
  </si>
  <si>
    <t>匈牙利</t>
    <phoneticPr fontId="3" type="noConversion"/>
  </si>
  <si>
    <t>加拿大</t>
    <phoneticPr fontId="3" type="noConversion"/>
  </si>
  <si>
    <t>紐西蘭</t>
    <phoneticPr fontId="3" type="noConversion"/>
  </si>
  <si>
    <t>澳大利亞</t>
    <phoneticPr fontId="3" type="noConversion"/>
  </si>
  <si>
    <t>波蘭</t>
    <phoneticPr fontId="3" type="noConversion"/>
  </si>
  <si>
    <t>韓國</t>
    <phoneticPr fontId="3" type="noConversion"/>
  </si>
  <si>
    <t>西班牙</t>
    <phoneticPr fontId="3" type="noConversion"/>
  </si>
  <si>
    <t>柬埔寨</t>
    <phoneticPr fontId="3" type="noConversion"/>
  </si>
  <si>
    <t>印尼</t>
    <phoneticPr fontId="3" type="noConversion"/>
  </si>
  <si>
    <t>越南</t>
    <phoneticPr fontId="3" type="noConversion"/>
  </si>
  <si>
    <t>馬來西亞</t>
    <phoneticPr fontId="3" type="noConversion"/>
  </si>
  <si>
    <t>瑞士</t>
    <phoneticPr fontId="3" type="noConversion"/>
  </si>
  <si>
    <t>南非</t>
    <phoneticPr fontId="3" type="noConversion"/>
  </si>
  <si>
    <t>保加利亞</t>
    <phoneticPr fontId="3" type="noConversion"/>
  </si>
  <si>
    <t>奧地利</t>
    <phoneticPr fontId="3" type="noConversion"/>
  </si>
  <si>
    <t>多明尼加</t>
    <phoneticPr fontId="3" type="noConversion"/>
  </si>
  <si>
    <t>比利時</t>
    <phoneticPr fontId="3" type="noConversion"/>
  </si>
  <si>
    <t>巴西</t>
    <phoneticPr fontId="3" type="noConversion"/>
  </si>
  <si>
    <t>羅馬尼亞</t>
    <phoneticPr fontId="3" type="noConversion"/>
  </si>
  <si>
    <t>葡萄牙</t>
    <phoneticPr fontId="3" type="noConversion"/>
  </si>
  <si>
    <t>菲律賓</t>
    <phoneticPr fontId="3" type="noConversion"/>
  </si>
  <si>
    <t>宏都拉斯</t>
    <phoneticPr fontId="3" type="noConversion"/>
  </si>
  <si>
    <t>愛爾蘭</t>
    <phoneticPr fontId="3" type="noConversion"/>
  </si>
  <si>
    <t>以色列</t>
    <phoneticPr fontId="3" type="noConversion"/>
  </si>
  <si>
    <t>墨西哥</t>
    <phoneticPr fontId="3" type="noConversion"/>
  </si>
  <si>
    <t>突尼西亞</t>
    <phoneticPr fontId="3" type="noConversion"/>
  </si>
  <si>
    <t>印度</t>
    <phoneticPr fontId="3" type="noConversion"/>
  </si>
  <si>
    <t>喀麥隆</t>
    <phoneticPr fontId="3" type="noConversion"/>
  </si>
  <si>
    <r>
      <rPr>
        <sz val="12"/>
        <rFont val="新細明體"/>
        <family val="1"/>
        <charset val="136"/>
      </rPr>
      <t>美國</t>
    </r>
    <phoneticPr fontId="6" type="noConversion"/>
  </si>
  <si>
    <r>
      <rPr>
        <sz val="12"/>
        <rFont val="新細明體"/>
        <family val="1"/>
        <charset val="136"/>
      </rPr>
      <t>荷蘭</t>
    </r>
    <phoneticPr fontId="3" type="noConversion"/>
  </si>
  <si>
    <r>
      <rPr>
        <sz val="12"/>
        <rFont val="新細明體"/>
        <family val="1"/>
        <charset val="136"/>
      </rPr>
      <t>德國</t>
    </r>
    <phoneticPr fontId="3" type="noConversion"/>
  </si>
  <si>
    <r>
      <rPr>
        <sz val="12"/>
        <rFont val="新細明體"/>
        <family val="1"/>
        <charset val="136"/>
      </rPr>
      <t>法國</t>
    </r>
    <phoneticPr fontId="3" type="noConversion"/>
  </si>
  <si>
    <r>
      <rPr>
        <sz val="12"/>
        <rFont val="新細明體"/>
        <family val="1"/>
        <charset val="136"/>
      </rPr>
      <t>丹麥</t>
    </r>
    <phoneticPr fontId="3" type="noConversion"/>
  </si>
  <si>
    <t>葡萄牙</t>
    <phoneticPr fontId="6" type="noConversion"/>
  </si>
  <si>
    <r>
      <rPr>
        <sz val="12"/>
        <rFont val="新細明體"/>
        <family val="1"/>
        <charset val="136"/>
      </rPr>
      <t>希臘</t>
    </r>
    <phoneticPr fontId="3" type="noConversion"/>
  </si>
  <si>
    <r>
      <rPr>
        <sz val="12"/>
        <rFont val="新細明體"/>
        <family val="1"/>
        <charset val="136"/>
      </rPr>
      <t>瑞典</t>
    </r>
    <phoneticPr fontId="3" type="noConversion"/>
  </si>
  <si>
    <r>
      <rPr>
        <sz val="12"/>
        <rFont val="新細明體"/>
        <family val="1"/>
        <charset val="136"/>
      </rPr>
      <t>芬蘭</t>
    </r>
    <phoneticPr fontId="3" type="noConversion"/>
  </si>
  <si>
    <t>波蘭</t>
    <phoneticPr fontId="6" type="noConversion"/>
  </si>
  <si>
    <t>捷克</t>
    <phoneticPr fontId="6" type="noConversion"/>
  </si>
  <si>
    <t>匈牙利</t>
    <phoneticPr fontId="6" type="noConversion"/>
  </si>
  <si>
    <t>馬爾他</t>
    <phoneticPr fontId="6" type="noConversion"/>
  </si>
  <si>
    <t>愛沙尼亞</t>
    <phoneticPr fontId="6" type="noConversion"/>
  </si>
  <si>
    <t>拉脫維亞</t>
    <phoneticPr fontId="6" type="noConversion"/>
  </si>
  <si>
    <t>立陶宛</t>
    <phoneticPr fontId="6" type="noConversion"/>
  </si>
  <si>
    <t>賽普勒斯</t>
    <phoneticPr fontId="6" type="noConversion"/>
  </si>
  <si>
    <t>羅馬尼亞</t>
    <phoneticPr fontId="6" type="noConversion"/>
  </si>
  <si>
    <t>保加利亞</t>
    <phoneticPr fontId="6" type="noConversion"/>
  </si>
  <si>
    <r>
      <rPr>
        <sz val="12"/>
        <rFont val="新細明體"/>
        <family val="1"/>
        <charset val="136"/>
      </rPr>
      <t>瑞士</t>
    </r>
    <phoneticPr fontId="3" type="noConversion"/>
  </si>
  <si>
    <r>
      <rPr>
        <sz val="12"/>
        <rFont val="新細明體"/>
        <family val="1"/>
        <charset val="136"/>
      </rPr>
      <t>挪威</t>
    </r>
    <phoneticPr fontId="3" type="noConversion"/>
  </si>
  <si>
    <r>
      <rPr>
        <sz val="12"/>
        <rFont val="新細明體"/>
        <family val="1"/>
        <charset val="136"/>
      </rPr>
      <t>冰島</t>
    </r>
    <phoneticPr fontId="3" type="noConversion"/>
  </si>
  <si>
    <r>
      <rPr>
        <sz val="12"/>
        <rFont val="新細明體"/>
        <family val="1"/>
        <charset val="136"/>
      </rPr>
      <t>日本</t>
    </r>
    <phoneticPr fontId="3" type="noConversion"/>
  </si>
  <si>
    <t>阿拉伯聯合大公國</t>
    <phoneticPr fontId="3" type="noConversion"/>
  </si>
  <si>
    <r>
      <rPr>
        <sz val="12"/>
        <rFont val="新細明體"/>
        <family val="1"/>
        <charset val="136"/>
      </rPr>
      <t>巴西</t>
    </r>
    <phoneticPr fontId="3" type="noConversion"/>
  </si>
  <si>
    <r>
      <rPr>
        <sz val="12"/>
        <rFont val="新細明體"/>
        <family val="1"/>
        <charset val="136"/>
      </rPr>
      <t>智利</t>
    </r>
    <phoneticPr fontId="3" type="noConversion"/>
  </si>
  <si>
    <t>澳大利亞</t>
    <phoneticPr fontId="6" type="noConversion"/>
  </si>
  <si>
    <t>中國大陸</t>
    <phoneticPr fontId="6" type="noConversion"/>
  </si>
  <si>
    <t>韓國</t>
    <phoneticPr fontId="10" type="noConversion"/>
  </si>
  <si>
    <t>南非</t>
    <phoneticPr fontId="10" type="noConversion"/>
  </si>
  <si>
    <t>印尼</t>
    <phoneticPr fontId="4" type="noConversion"/>
  </si>
  <si>
    <t>泰國</t>
    <phoneticPr fontId="4" type="noConversion"/>
  </si>
  <si>
    <r>
      <t xml:space="preserve">             (</t>
    </r>
    <r>
      <rPr>
        <sz val="10"/>
        <rFont val="新細明體"/>
        <family val="1"/>
        <charset val="136"/>
      </rPr>
      <t>包含其他二輪腳踏車</t>
    </r>
    <r>
      <rPr>
        <sz val="10"/>
        <rFont val="細明體-ExtB"/>
        <family val="1"/>
        <charset val="136"/>
      </rPr>
      <t xml:space="preserve"> 87120010902</t>
    </r>
    <r>
      <rPr>
        <sz val="10"/>
        <rFont val="新細明體"/>
        <family val="1"/>
        <charset val="136"/>
      </rPr>
      <t>及折疊式腳踏車</t>
    </r>
    <r>
      <rPr>
        <sz val="10"/>
        <rFont val="細明體-ExtB"/>
        <family val="1"/>
        <charset val="136"/>
      </rPr>
      <t>87120010109)</t>
    </r>
    <phoneticPr fontId="3" type="noConversion"/>
  </si>
  <si>
    <r>
      <rPr>
        <sz val="12"/>
        <rFont val="新細明體"/>
        <family val="1"/>
        <charset val="136"/>
      </rPr>
      <t>新加坡</t>
    </r>
    <phoneticPr fontId="3" type="noConversion"/>
  </si>
  <si>
    <t>香港</t>
    <phoneticPr fontId="3" type="noConversion"/>
  </si>
  <si>
    <t>韓國</t>
  </si>
  <si>
    <t>尼泊爾</t>
    <phoneticPr fontId="3" type="noConversion"/>
  </si>
  <si>
    <t>孟加拉</t>
    <phoneticPr fontId="3" type="noConversion"/>
  </si>
  <si>
    <t>澳門</t>
    <phoneticPr fontId="3" type="noConversion"/>
  </si>
  <si>
    <t>斯里蘭卡</t>
    <phoneticPr fontId="3" type="noConversion"/>
  </si>
  <si>
    <t>巴基斯坦</t>
    <phoneticPr fontId="3" type="noConversion"/>
  </si>
  <si>
    <t>阿富汗</t>
    <phoneticPr fontId="3" type="noConversion"/>
  </si>
  <si>
    <t>中國大陸</t>
  </si>
  <si>
    <t>北韓</t>
    <phoneticPr fontId="3" type="noConversion"/>
  </si>
  <si>
    <t>馬爾地夫</t>
    <phoneticPr fontId="3" type="noConversion"/>
  </si>
  <si>
    <t>汶萊</t>
    <phoneticPr fontId="3" type="noConversion"/>
  </si>
  <si>
    <t>哈薩克</t>
    <phoneticPr fontId="4" type="noConversion"/>
  </si>
  <si>
    <t>蒙古</t>
    <phoneticPr fontId="4" type="noConversion"/>
  </si>
  <si>
    <t>荷蘭</t>
  </si>
  <si>
    <t>德國</t>
  </si>
  <si>
    <t>法國</t>
  </si>
  <si>
    <r>
      <rPr>
        <sz val="12"/>
        <rFont val="新細明體"/>
        <family val="1"/>
        <charset val="136"/>
      </rPr>
      <t>義大利</t>
    </r>
    <phoneticPr fontId="3" type="noConversion"/>
  </si>
  <si>
    <t>丹麥</t>
  </si>
  <si>
    <t>希臘</t>
  </si>
  <si>
    <t>希臘</t>
    <phoneticPr fontId="3" type="noConversion"/>
  </si>
  <si>
    <t>盧森堡</t>
    <phoneticPr fontId="3" type="noConversion"/>
  </si>
  <si>
    <t>瑞典</t>
  </si>
  <si>
    <t>瑞典</t>
    <phoneticPr fontId="3" type="noConversion"/>
  </si>
  <si>
    <t>芬蘭</t>
  </si>
  <si>
    <t>波蘭</t>
  </si>
  <si>
    <t>捷克</t>
  </si>
  <si>
    <t>匈牙利</t>
  </si>
  <si>
    <t>馬爾他</t>
  </si>
  <si>
    <t>馬爾他</t>
    <phoneticPr fontId="3" type="noConversion"/>
  </si>
  <si>
    <t>斯洛維尼亞</t>
  </si>
  <si>
    <t>斯洛維尼亞</t>
    <phoneticPr fontId="3" type="noConversion"/>
  </si>
  <si>
    <t>斯洛伐克</t>
  </si>
  <si>
    <t>愛沙尼亞</t>
  </si>
  <si>
    <t>愛沙尼亞</t>
    <phoneticPr fontId="3" type="noConversion"/>
  </si>
  <si>
    <r>
      <rPr>
        <sz val="12"/>
        <rFont val="新細明體"/>
        <family val="1"/>
        <charset val="136"/>
      </rPr>
      <t>拉脫維亞</t>
    </r>
    <phoneticPr fontId="3" type="noConversion"/>
  </si>
  <si>
    <t>立陶宛</t>
  </si>
  <si>
    <t>立陶宛</t>
    <phoneticPr fontId="3" type="noConversion"/>
  </si>
  <si>
    <t>羅馬尼亞</t>
  </si>
  <si>
    <t>保加利亞</t>
  </si>
  <si>
    <t>克羅埃西亞</t>
  </si>
  <si>
    <t>克羅埃西亞</t>
    <phoneticPr fontId="3" type="noConversion"/>
  </si>
  <si>
    <t>挪威</t>
    <phoneticPr fontId="3" type="noConversion"/>
  </si>
  <si>
    <t>冰島</t>
    <phoneticPr fontId="3" type="noConversion"/>
  </si>
  <si>
    <t>摩納哥</t>
    <phoneticPr fontId="3" type="noConversion"/>
  </si>
  <si>
    <t>列支斯敦</t>
    <phoneticPr fontId="3" type="noConversion"/>
  </si>
  <si>
    <t>俄羅斯</t>
  </si>
  <si>
    <t>俄羅斯</t>
    <phoneticPr fontId="3" type="noConversion"/>
  </si>
  <si>
    <t>南斯拉夫</t>
    <phoneticPr fontId="3" type="noConversion"/>
  </si>
  <si>
    <t>安道爾</t>
    <phoneticPr fontId="3" type="noConversion"/>
  </si>
  <si>
    <t>喬治亞</t>
    <phoneticPr fontId="3" type="noConversion"/>
  </si>
  <si>
    <t>烏克蘭</t>
  </si>
  <si>
    <t>烏克蘭</t>
    <phoneticPr fontId="3" type="noConversion"/>
  </si>
  <si>
    <r>
      <rPr>
        <sz val="12"/>
        <rFont val="新細明體"/>
        <family val="1"/>
        <charset val="136"/>
      </rPr>
      <t>格凌蘭</t>
    </r>
    <r>
      <rPr>
        <sz val="12"/>
        <rFont val="細明體-ExtB"/>
        <family val="1"/>
        <charset val="136"/>
      </rPr>
      <t xml:space="preserve"> </t>
    </r>
    <phoneticPr fontId="4" type="noConversion"/>
  </si>
  <si>
    <t>白俄羅斯</t>
    <phoneticPr fontId="3" type="noConversion"/>
  </si>
  <si>
    <r>
      <rPr>
        <sz val="12"/>
        <rFont val="新細明體"/>
        <family val="1"/>
        <charset val="136"/>
      </rPr>
      <t>波士尼亞</t>
    </r>
    <r>
      <rPr>
        <sz val="12"/>
        <rFont val="細明體-ExtB"/>
        <family val="1"/>
        <charset val="136"/>
      </rPr>
      <t xml:space="preserve"> </t>
    </r>
    <phoneticPr fontId="4" type="noConversion"/>
  </si>
  <si>
    <t>新幾內亞</t>
    <phoneticPr fontId="3" type="noConversion"/>
  </si>
  <si>
    <t>紐西蘭</t>
  </si>
  <si>
    <t>關島</t>
    <phoneticPr fontId="3" type="noConversion"/>
  </si>
  <si>
    <t>大溪地</t>
    <phoneticPr fontId="3" type="noConversion"/>
  </si>
  <si>
    <t>斐濟</t>
    <phoneticPr fontId="3" type="noConversion"/>
  </si>
  <si>
    <t>所羅門群島</t>
    <phoneticPr fontId="3" type="noConversion"/>
  </si>
  <si>
    <t>東加</t>
    <phoneticPr fontId="3" type="noConversion"/>
  </si>
  <si>
    <t>帛琉群島</t>
    <phoneticPr fontId="3" type="noConversion"/>
  </si>
  <si>
    <t>貝里斯</t>
    <phoneticPr fontId="3" type="noConversion"/>
  </si>
  <si>
    <t>巴哈馬</t>
    <phoneticPr fontId="3" type="noConversion"/>
  </si>
  <si>
    <t>巴西</t>
  </si>
  <si>
    <t>阿根廷</t>
    <phoneticPr fontId="3" type="noConversion"/>
  </si>
  <si>
    <t>哥倫比亞</t>
    <phoneticPr fontId="3" type="noConversion"/>
  </si>
  <si>
    <t>巴拿馬</t>
    <phoneticPr fontId="3" type="noConversion"/>
  </si>
  <si>
    <t>巴拉圭</t>
    <phoneticPr fontId="3" type="noConversion"/>
  </si>
  <si>
    <t>哥斯大黎加</t>
    <phoneticPr fontId="3" type="noConversion"/>
  </si>
  <si>
    <t>智利</t>
  </si>
  <si>
    <t>智利</t>
    <phoneticPr fontId="3" type="noConversion"/>
  </si>
  <si>
    <t>瓜地馬拉</t>
    <phoneticPr fontId="3" type="noConversion"/>
  </si>
  <si>
    <t>委內瑞拉</t>
    <phoneticPr fontId="3" type="noConversion"/>
  </si>
  <si>
    <t>波多黎各</t>
    <phoneticPr fontId="3" type="noConversion"/>
  </si>
  <si>
    <t>薩爾瓦多</t>
    <phoneticPr fontId="3" type="noConversion"/>
  </si>
  <si>
    <t>玻利維亞</t>
    <phoneticPr fontId="3" type="noConversion"/>
  </si>
  <si>
    <t>尼加拉瓜</t>
    <phoneticPr fontId="3" type="noConversion"/>
  </si>
  <si>
    <t>蓋亞納</t>
    <phoneticPr fontId="3" type="noConversion"/>
  </si>
  <si>
    <t>瓜德魯普島</t>
    <phoneticPr fontId="3" type="noConversion"/>
  </si>
  <si>
    <t>牙買加</t>
    <phoneticPr fontId="3" type="noConversion"/>
  </si>
  <si>
    <t>海地</t>
    <phoneticPr fontId="3" type="noConversion"/>
  </si>
  <si>
    <t>吉里巴斯</t>
    <phoneticPr fontId="3" type="noConversion"/>
  </si>
  <si>
    <t>烏拉圭</t>
    <phoneticPr fontId="3" type="noConversion"/>
  </si>
  <si>
    <t>巴貝多</t>
    <phoneticPr fontId="3" type="noConversion"/>
  </si>
  <si>
    <t>多米尼克</t>
    <phoneticPr fontId="3" type="noConversion"/>
  </si>
  <si>
    <r>
      <rPr>
        <sz val="12"/>
        <rFont val="新細明體"/>
        <family val="1"/>
        <charset val="136"/>
      </rPr>
      <t>聖露西亞</t>
    </r>
    <phoneticPr fontId="3" type="noConversion"/>
  </si>
  <si>
    <t>蘇利南</t>
    <phoneticPr fontId="3" type="noConversion"/>
  </si>
  <si>
    <t>古巴</t>
    <phoneticPr fontId="3" type="noConversion"/>
  </si>
  <si>
    <t>百慕達</t>
    <phoneticPr fontId="3" type="noConversion"/>
  </si>
  <si>
    <t>法屬圭亞納</t>
    <phoneticPr fontId="3" type="noConversion"/>
  </si>
  <si>
    <t>科威特</t>
    <phoneticPr fontId="3" type="noConversion"/>
  </si>
  <si>
    <t>伊朗</t>
    <phoneticPr fontId="3" type="noConversion"/>
  </si>
  <si>
    <t>土耳其</t>
    <phoneticPr fontId="3" type="noConversion"/>
  </si>
  <si>
    <t>黎巴嫩</t>
    <phoneticPr fontId="3" type="noConversion"/>
  </si>
  <si>
    <t>約旦</t>
    <phoneticPr fontId="3" type="noConversion"/>
  </si>
  <si>
    <t>巴林</t>
    <phoneticPr fontId="3" type="noConversion"/>
  </si>
  <si>
    <t>葉門</t>
    <phoneticPr fontId="3" type="noConversion"/>
  </si>
  <si>
    <t>卡達</t>
    <phoneticPr fontId="3" type="noConversion"/>
  </si>
  <si>
    <t>阿曼</t>
    <phoneticPr fontId="3" type="noConversion"/>
  </si>
  <si>
    <t>敘利亞</t>
    <phoneticPr fontId="3" type="noConversion"/>
  </si>
  <si>
    <t>伊拉克</t>
    <phoneticPr fontId="4" type="noConversion"/>
  </si>
  <si>
    <t>非洲</t>
    <phoneticPr fontId="3" type="noConversion"/>
  </si>
  <si>
    <t>南非</t>
  </si>
  <si>
    <t>肯亞</t>
    <phoneticPr fontId="3" type="noConversion"/>
  </si>
  <si>
    <t>馬達加斯加</t>
    <phoneticPr fontId="3" type="noConversion"/>
  </si>
  <si>
    <t>甘比亞</t>
    <phoneticPr fontId="3" type="noConversion"/>
  </si>
  <si>
    <t>迦納</t>
    <phoneticPr fontId="3" type="noConversion"/>
  </si>
  <si>
    <t>馬拉威</t>
    <phoneticPr fontId="3" type="noConversion"/>
  </si>
  <si>
    <t>吐瓦魯</t>
    <phoneticPr fontId="3" type="noConversion"/>
  </si>
  <si>
    <t>模里西斯</t>
    <phoneticPr fontId="3" type="noConversion"/>
  </si>
  <si>
    <t>留尼旺</t>
    <phoneticPr fontId="3" type="noConversion"/>
  </si>
  <si>
    <t>埃及</t>
    <phoneticPr fontId="3" type="noConversion"/>
  </si>
  <si>
    <t>利比亞</t>
    <phoneticPr fontId="3" type="noConversion"/>
  </si>
  <si>
    <t>象牙海岸</t>
    <phoneticPr fontId="3" type="noConversion"/>
  </si>
  <si>
    <t>辛巴威</t>
    <phoneticPr fontId="3" type="noConversion"/>
  </si>
  <si>
    <t>加彭</t>
    <phoneticPr fontId="3" type="noConversion"/>
  </si>
  <si>
    <t>獅子山</t>
    <phoneticPr fontId="3" type="noConversion"/>
  </si>
  <si>
    <t>奈及利亞</t>
    <phoneticPr fontId="3" type="noConversion"/>
  </si>
  <si>
    <t>尚比亞</t>
    <phoneticPr fontId="3" type="noConversion"/>
  </si>
  <si>
    <t>多哥</t>
    <phoneticPr fontId="3" type="noConversion"/>
  </si>
  <si>
    <t>阿爾及利亞</t>
    <phoneticPr fontId="3" type="noConversion"/>
  </si>
  <si>
    <t>納米比亞</t>
    <phoneticPr fontId="3" type="noConversion"/>
  </si>
  <si>
    <t>剛果</t>
    <phoneticPr fontId="3" type="noConversion"/>
  </si>
  <si>
    <t>蘇丹</t>
    <phoneticPr fontId="3" type="noConversion"/>
  </si>
  <si>
    <t>貝南</t>
    <phoneticPr fontId="3" type="noConversion"/>
  </si>
  <si>
    <t>法屬馬丁尼克</t>
    <phoneticPr fontId="3" type="noConversion"/>
  </si>
  <si>
    <t>伊索比亞</t>
    <phoneticPr fontId="3" type="noConversion"/>
  </si>
  <si>
    <t>莫三比克</t>
    <phoneticPr fontId="3" type="noConversion"/>
  </si>
  <si>
    <t>摩洛哥</t>
    <phoneticPr fontId="3" type="noConversion"/>
  </si>
  <si>
    <t>賴比瑞亞</t>
    <phoneticPr fontId="3" type="noConversion"/>
  </si>
  <si>
    <t>坦尚尼亞</t>
    <phoneticPr fontId="3" type="noConversion"/>
  </si>
  <si>
    <t>烏干達</t>
    <phoneticPr fontId="4" type="noConversion"/>
  </si>
  <si>
    <t>塞內加爾</t>
    <phoneticPr fontId="3" type="noConversion"/>
  </si>
  <si>
    <t>安哥拉</t>
    <phoneticPr fontId="4" type="noConversion"/>
  </si>
  <si>
    <t>幾內亞</t>
    <phoneticPr fontId="3" type="noConversion"/>
  </si>
  <si>
    <t>賴索托</t>
    <phoneticPr fontId="4" type="noConversion"/>
  </si>
  <si>
    <t>其它</t>
    <phoneticPr fontId="3" type="noConversion"/>
  </si>
  <si>
    <r>
      <rPr>
        <sz val="12"/>
        <rFont val="新細明體"/>
        <family val="1"/>
        <charset val="136"/>
      </rPr>
      <t>馬其頓</t>
    </r>
    <r>
      <rPr>
        <sz val="12"/>
        <rFont val="細明體-ExtB"/>
        <family val="1"/>
        <charset val="136"/>
      </rPr>
      <t xml:space="preserve"> </t>
    </r>
    <phoneticPr fontId="4" type="noConversion"/>
  </si>
  <si>
    <t>TRINID(TT)</t>
    <phoneticPr fontId="3" type="noConversion"/>
  </si>
  <si>
    <t>吉布地</t>
    <phoneticPr fontId="4" type="noConversion"/>
  </si>
  <si>
    <t>塞席爾</t>
    <phoneticPr fontId="3" type="noConversion"/>
  </si>
  <si>
    <t>北馬里亞納群島</t>
    <phoneticPr fontId="3" type="noConversion"/>
  </si>
  <si>
    <t>美屬維爾京群島</t>
    <phoneticPr fontId="4" type="noConversion"/>
  </si>
  <si>
    <t>密克羅尼西亞</t>
    <phoneticPr fontId="4" type="noConversion"/>
  </si>
  <si>
    <t>蒙瑟拉特島</t>
    <phoneticPr fontId="4" type="noConversion"/>
  </si>
  <si>
    <r>
      <rPr>
        <sz val="12"/>
        <rFont val="新細明體"/>
        <family val="1"/>
        <charset val="136"/>
      </rPr>
      <t>美國</t>
    </r>
    <phoneticPr fontId="3" type="noConversion"/>
  </si>
  <si>
    <t>賽普路斯</t>
    <phoneticPr fontId="6" type="noConversion"/>
  </si>
  <si>
    <t>香港</t>
    <phoneticPr fontId="6" type="noConversion"/>
  </si>
  <si>
    <t>拉脫維亞</t>
  </si>
  <si>
    <t>賽普路斯</t>
  </si>
  <si>
    <t>日本</t>
  </si>
  <si>
    <t>阿拉國聯合大公國</t>
  </si>
  <si>
    <t>澳大利亞</t>
  </si>
  <si>
    <r>
      <rPr>
        <sz val="12"/>
        <rFont val="新細明體"/>
        <family val="3"/>
        <charset val="136"/>
      </rPr>
      <t>美</t>
    </r>
    <r>
      <rPr>
        <sz val="12"/>
        <rFont val="新細明體"/>
        <family val="1"/>
        <charset val="136"/>
      </rPr>
      <t>國</t>
    </r>
    <phoneticPr fontId="3" type="noConversion"/>
  </si>
  <si>
    <t>越南</t>
    <phoneticPr fontId="10" type="noConversion"/>
  </si>
  <si>
    <t>泰國</t>
    <phoneticPr fontId="6" type="noConversion"/>
  </si>
  <si>
    <t>澳門</t>
    <phoneticPr fontId="6" type="noConversion"/>
  </si>
  <si>
    <t>香港</t>
    <phoneticPr fontId="4" type="noConversion"/>
  </si>
  <si>
    <t xml:space="preserve"> set)</t>
  </si>
  <si>
    <t xml:space="preserve"> set)</t>
    <phoneticPr fontId="3" type="noConversion"/>
  </si>
  <si>
    <t>新克里多亞</t>
    <phoneticPr fontId="3" type="noConversion"/>
  </si>
  <si>
    <t>厄瓜多</t>
    <phoneticPr fontId="3" type="noConversion"/>
  </si>
  <si>
    <t>祕魯</t>
    <phoneticPr fontId="3" type="noConversion"/>
  </si>
  <si>
    <t>馬紹爾群島共和國</t>
    <phoneticPr fontId="4" type="noConversion"/>
  </si>
  <si>
    <t>阿魯巴</t>
    <phoneticPr fontId="4" type="noConversion"/>
  </si>
  <si>
    <t>澤西島</t>
    <phoneticPr fontId="4" type="noConversion"/>
  </si>
  <si>
    <r>
      <rPr>
        <sz val="12"/>
        <rFont val="新細明體"/>
        <family val="1"/>
        <charset val="136"/>
      </rPr>
      <t>總計</t>
    </r>
    <phoneticPr fontId="3" type="noConversion"/>
  </si>
  <si>
    <t>總計</t>
    <phoneticPr fontId="3" type="noConversion"/>
  </si>
  <si>
    <r>
      <rPr>
        <sz val="12"/>
        <rFont val="新細明體"/>
        <family val="1"/>
        <charset val="136"/>
      </rPr>
      <t>煞車鋼線及其零件</t>
    </r>
    <r>
      <rPr>
        <sz val="12"/>
        <rFont val="華康仿宋體"/>
        <family val="1"/>
      </rPr>
      <t>(87149410006)</t>
    </r>
    <phoneticPr fontId="4" type="noConversion"/>
  </si>
  <si>
    <r>
      <rPr>
        <sz val="12"/>
        <rFont val="新細明體"/>
        <family val="1"/>
        <charset val="136"/>
      </rPr>
      <t>腳踏車用滾子鏈</t>
    </r>
    <r>
      <rPr>
        <sz val="12"/>
        <rFont val="華康仿宋體"/>
        <family val="1"/>
      </rPr>
      <t>(73151100209)</t>
    </r>
    <phoneticPr fontId="4" type="noConversion"/>
  </si>
  <si>
    <t>賽普勒斯</t>
    <phoneticPr fontId="3" type="noConversion"/>
  </si>
  <si>
    <t>史瓦帝尼王國</t>
    <phoneticPr fontId="3" type="noConversion"/>
  </si>
  <si>
    <t>裝有棘輪機構之單一鏈輪</t>
    <phoneticPr fontId="3" type="noConversion"/>
  </si>
  <si>
    <t>其他飛輪之鏈輪</t>
    <phoneticPr fontId="3" type="noConversion"/>
  </si>
  <si>
    <t>其他飛輪之鏈輪</t>
    <phoneticPr fontId="3" type="noConversion"/>
  </si>
  <si>
    <t>其他飛輪之鏈輪</t>
    <phoneticPr fontId="3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</si>
  <si>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</si>
  <si>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</si>
  <si>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CCC CODE: 87120010(Bicycles)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</si>
  <si>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</si>
  <si>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CCC CODE: 87120010109 (Folding Bicycles)</t>
    <phoneticPr fontId="10" type="noConversion"/>
  </si>
  <si>
    <r>
      <rPr>
        <sz val="9"/>
        <color indexed="12"/>
        <rFont val="新細明體"/>
        <family val="1"/>
        <charset val="136"/>
      </rPr>
      <t>平均單價</t>
    </r>
    <r>
      <rPr>
        <sz val="9"/>
        <color indexed="12"/>
        <rFont val="Times New Roman"/>
        <family val="1"/>
      </rPr>
      <t>(US$)</t>
    </r>
    <phoneticPr fontId="4" type="noConversion"/>
  </si>
  <si>
    <t>CCC CODE: 87116020007 &amp; 87119030900</t>
    <phoneticPr fontId="3" type="noConversion"/>
  </si>
  <si>
    <r>
      <rPr>
        <sz val="12"/>
        <rFont val="新細明體"/>
        <family val="1"/>
        <charset val="136"/>
      </rPr>
      <t>腳踏車照明視覺信號設備</t>
    </r>
    <r>
      <rPr>
        <sz val="12"/>
        <rFont val="華康仿宋體"/>
        <family val="1"/>
      </rPr>
      <t>(85121020009)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</si>
  <si>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</si>
  <si>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其他車架</t>
    </r>
    <r>
      <rPr>
        <sz val="12"/>
        <rFont val="華康仿宋體"/>
        <family val="1"/>
      </rPr>
      <t>,</t>
    </r>
    <r>
      <rPr>
        <sz val="12"/>
        <rFont val="新細明體"/>
        <family val="1"/>
        <charset val="136"/>
      </rPr>
      <t>前叉及其零件</t>
    </r>
    <r>
      <rPr>
        <sz val="12"/>
        <rFont val="華康仿宋體"/>
        <family val="1"/>
      </rPr>
      <t>(87149120007)</t>
    </r>
    <phoneticPr fontId="4" type="noConversion"/>
  </si>
  <si>
    <r>
      <rPr>
        <sz val="12"/>
        <rFont val="新細明體"/>
        <family val="1"/>
        <charset val="136"/>
      </rPr>
      <t>輪圈</t>
    </r>
    <r>
      <rPr>
        <sz val="12"/>
        <rFont val="細明體-ExtB"/>
        <family val="1"/>
        <charset val="136"/>
      </rPr>
      <t>(87149200108)</t>
    </r>
    <phoneticPr fontId="4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</si>
  <si>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</si>
  <si>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輪幅</t>
    </r>
    <r>
      <rPr>
        <sz val="12"/>
        <rFont val="華康仿宋體"/>
        <family val="1"/>
      </rPr>
      <t>(87149200206)</t>
    </r>
    <phoneticPr fontId="4" type="noConversion"/>
  </si>
  <si>
    <t>其他國家</t>
    <phoneticPr fontId="4" type="noConversion"/>
  </si>
  <si>
    <t>其他國家</t>
    <phoneticPr fontId="3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</si>
  <si>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</si>
  <si>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輪轂</t>
    </r>
    <r>
      <rPr>
        <sz val="12"/>
        <rFont val="華康仿宋體"/>
        <family val="1"/>
      </rPr>
      <t>(</t>
    </r>
    <r>
      <rPr>
        <sz val="12"/>
        <rFont val="新細明體"/>
        <family val="1"/>
        <charset val="136"/>
      </rPr>
      <t>倒煞車輪及輪轂煞車除外</t>
    </r>
    <r>
      <rPr>
        <sz val="12"/>
        <rFont val="華康仿宋體"/>
        <family val="1"/>
      </rPr>
      <t>)(87149310007)</t>
    </r>
    <phoneticPr fontId="4" type="noConversion"/>
  </si>
  <si>
    <t>裝有棘輪機構之單一鏈輪(87149320103)</t>
    <phoneticPr fontId="4" type="noConversion"/>
  </si>
  <si>
    <t>其他國家</t>
    <phoneticPr fontId="3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</si>
  <si>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</si>
  <si>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其他煞車器及其零件</t>
    </r>
    <r>
      <rPr>
        <sz val="12"/>
        <rFont val="華康仿宋體"/>
        <family val="1"/>
      </rPr>
      <t>(87149490009)</t>
    </r>
    <phoneticPr fontId="4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</si>
  <si>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</si>
  <si>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腳踏車車座</t>
    </r>
    <r>
      <rPr>
        <sz val="12"/>
        <rFont val="細明體-ExtB"/>
        <family val="1"/>
        <charset val="136"/>
      </rPr>
      <t>(87149500007)</t>
    </r>
    <phoneticPr fontId="4" type="noConversion"/>
  </si>
  <si>
    <r>
      <rPr>
        <sz val="12"/>
        <rFont val="新細明體"/>
        <family val="1"/>
        <charset val="136"/>
      </rPr>
      <t>踏板及其零件</t>
    </r>
    <r>
      <rPr>
        <sz val="12"/>
        <rFont val="華康仿宋體"/>
        <family val="1"/>
      </rPr>
      <t>(87149610004)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</si>
  <si>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</si>
  <si>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曲柄齒輪及其零件</t>
    </r>
    <r>
      <rPr>
        <sz val="12"/>
        <rFont val="細明體-ExtB"/>
        <family val="1"/>
        <charset val="136"/>
      </rPr>
      <t>(87149620002)</t>
    </r>
    <phoneticPr fontId="4" type="noConversion"/>
  </si>
  <si>
    <r>
      <rPr>
        <sz val="12"/>
        <rFont val="新細明體"/>
        <family val="1"/>
        <charset val="136"/>
      </rPr>
      <t>腳踏車用變速器</t>
    </r>
    <r>
      <rPr>
        <sz val="12"/>
        <rFont val="華康仿宋體"/>
        <family val="1"/>
      </rPr>
      <t>(87149990111)</t>
    </r>
    <phoneticPr fontId="4" type="noConversion"/>
  </si>
  <si>
    <t>其他飛輪之鏈輪(87149320906)</t>
    <phoneticPr fontId="4" type="noConversion"/>
  </si>
  <si>
    <r>
      <rPr>
        <sz val="12"/>
        <rFont val="新細明體"/>
        <family val="1"/>
        <charset val="136"/>
      </rPr>
      <t>腳踏車用軸心</t>
    </r>
    <r>
      <rPr>
        <sz val="12"/>
        <rFont val="華康仿宋體"/>
        <family val="1"/>
      </rPr>
      <t>(87149990139)</t>
    </r>
    <phoneticPr fontId="4" type="noConversion"/>
  </si>
  <si>
    <r>
      <rPr>
        <sz val="12"/>
        <rFont val="新細明體"/>
        <family val="1"/>
        <charset val="136"/>
      </rPr>
      <t>腳踏車用新橡膠氣胎</t>
    </r>
    <r>
      <rPr>
        <sz val="12"/>
        <rFont val="華康仿宋體"/>
        <family val="1"/>
      </rPr>
      <t>(40115000008)</t>
    </r>
    <phoneticPr fontId="4" type="noConversion"/>
  </si>
  <si>
    <r>
      <rPr>
        <sz val="12"/>
        <rFont val="新細明體"/>
        <family val="1"/>
        <charset val="136"/>
      </rPr>
      <t>腳踏車用橡膠內胎</t>
    </r>
    <r>
      <rPr>
        <sz val="12"/>
        <rFont val="華康仿宋體"/>
        <family val="1"/>
      </rPr>
      <t>(40132000003)</t>
    </r>
    <phoneticPr fontId="4" type="noConversion"/>
  </si>
  <si>
    <t>其他國家</t>
    <phoneticPr fontId="3" type="noConversion"/>
  </si>
  <si>
    <r>
      <t>2024</t>
    </r>
    <r>
      <rPr>
        <sz val="12"/>
        <rFont val="新細明體"/>
        <family val="1"/>
        <charset val="136"/>
      </rPr>
      <t>年</t>
    </r>
    <phoneticPr fontId="3" type="noConversion"/>
  </si>
  <si>
    <r>
      <t>2023</t>
    </r>
    <r>
      <rPr>
        <sz val="12"/>
        <color rgb="FF0000FF"/>
        <rFont val="新細明體"/>
        <family val="1"/>
        <charset val="136"/>
      </rPr>
      <t>年</t>
    </r>
    <phoneticPr fontId="3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</si>
  <si>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2024-2023</t>
    </r>
    <r>
      <rPr>
        <sz val="12"/>
        <rFont val="新細明體"/>
        <family val="1"/>
        <charset val="136"/>
      </rPr>
      <t>年同期比較</t>
    </r>
    <phoneticPr fontId="3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</si>
  <si>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2024-2023</t>
    </r>
    <r>
      <rPr>
        <sz val="12"/>
        <rFont val="新細明體"/>
        <family val="1"/>
        <charset val="136"/>
      </rPr>
      <t>年同期比較</t>
    </r>
    <phoneticPr fontId="4" type="noConversion"/>
  </si>
  <si>
    <r>
      <t>2024</t>
    </r>
    <r>
      <rPr>
        <sz val="12"/>
        <rFont val="新細明體"/>
        <family val="1"/>
        <charset val="136"/>
      </rPr>
      <t>年</t>
    </r>
    <phoneticPr fontId="4" type="noConversion"/>
  </si>
  <si>
    <r>
      <t>2023</t>
    </r>
    <r>
      <rPr>
        <sz val="12"/>
        <color rgb="FF0000FF"/>
        <rFont val="新細明體"/>
        <family val="1"/>
        <charset val="136"/>
      </rPr>
      <t>年</t>
    </r>
    <phoneticPr fontId="4" type="noConversion"/>
  </si>
  <si>
    <r>
      <t>2023</t>
    </r>
    <r>
      <rPr>
        <sz val="12"/>
        <color indexed="12"/>
        <rFont val="新細明體"/>
        <family val="1"/>
        <charset val="136"/>
      </rPr>
      <t>年</t>
    </r>
    <phoneticPr fontId="4" type="noConversion"/>
  </si>
  <si>
    <t>2024年</t>
    <phoneticPr fontId="4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</si>
  <si>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2024 -2023</t>
    </r>
    <r>
      <rPr>
        <sz val="12"/>
        <rFont val="新細明體"/>
        <family val="1"/>
        <charset val="136"/>
      </rPr>
      <t>年同期比較</t>
    </r>
    <phoneticPr fontId="3" type="noConversion"/>
  </si>
  <si>
    <t>CCC CODE:  87120090004 (Other Cycles)</t>
    <phoneticPr fontId="3" type="noConversion"/>
  </si>
  <si>
    <t>中華民國</t>
  </si>
  <si>
    <t>美國</t>
  </si>
  <si>
    <t>英國</t>
  </si>
  <si>
    <t>瑞士</t>
  </si>
  <si>
    <t>柬埔寨</t>
  </si>
  <si>
    <t>越南</t>
  </si>
  <si>
    <t>馬來西亞</t>
  </si>
  <si>
    <t>緬甸</t>
  </si>
  <si>
    <t>泰國</t>
  </si>
  <si>
    <t>印尼</t>
  </si>
  <si>
    <t>孟加拉</t>
  </si>
  <si>
    <t>2023年</t>
  </si>
  <si>
    <t>數量(kg)</t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</si>
  <si>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4" type="noConversion"/>
  </si>
  <si>
    <t>資料來源: 經濟部國貿署,臺灣自行車輸出業同業公會整理</t>
    <phoneticPr fontId="10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</si>
  <si>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3" type="noConversion"/>
  </si>
  <si>
    <r>
      <rPr>
        <sz val="12"/>
        <rFont val="微軟正黑體"/>
        <family val="1"/>
        <charset val="136"/>
      </rPr>
      <t>腳踏車用電器照明設備</t>
    </r>
    <r>
      <rPr>
        <sz val="12"/>
        <rFont val="華康仿宋體"/>
        <family val="1"/>
      </rPr>
      <t>(85121010001)</t>
    </r>
    <phoneticPr fontId="4" type="noConversion"/>
  </si>
  <si>
    <r>
      <rPr>
        <sz val="12"/>
        <rFont val="新細明體"/>
        <family val="1"/>
        <charset val="136"/>
      </rPr>
      <t>非</t>
    </r>
    <r>
      <rPr>
        <sz val="12"/>
        <rFont val="細明體-ExtB"/>
        <family val="1"/>
        <charset val="136"/>
      </rPr>
      <t xml:space="preserve">  </t>
    </r>
    <r>
      <rPr>
        <sz val="12"/>
        <rFont val="新細明體"/>
        <family val="1"/>
        <charset val="136"/>
      </rPr>
      <t>洲</t>
    </r>
    <phoneticPr fontId="3" type="noConversion"/>
  </si>
  <si>
    <t>香港</t>
  </si>
  <si>
    <r>
      <t>CCC CODE: 87120010</t>
    </r>
    <r>
      <rPr>
        <sz val="12"/>
        <color theme="1"/>
        <rFont val="Times New Roman"/>
        <family val="2"/>
      </rPr>
      <t>(Bicycles)</t>
    </r>
    <phoneticPr fontId="6" type="noConversion"/>
  </si>
  <si>
    <t>新加坡</t>
  </si>
  <si>
    <t>菲律賓</t>
  </si>
  <si>
    <t>土耳其</t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</si>
  <si>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10" type="noConversion"/>
  </si>
  <si>
    <t>日本</t>
    <phoneticPr fontId="4" type="noConversion"/>
  </si>
  <si>
    <t>法國</t>
    <phoneticPr fontId="4" type="noConversion"/>
  </si>
  <si>
    <t>＊中華民國</t>
    <phoneticPr fontId="4" type="noConversion"/>
  </si>
  <si>
    <t>越南</t>
    <phoneticPr fontId="4" type="noConversion"/>
  </si>
  <si>
    <t>越南</t>
    <phoneticPr fontId="4" type="noConversion"/>
  </si>
  <si>
    <t>德國</t>
    <phoneticPr fontId="4" type="noConversion"/>
  </si>
  <si>
    <r>
      <t>2023</t>
    </r>
    <r>
      <rPr>
        <sz val="12"/>
        <color indexed="12"/>
        <rFont val="MS Gothic"/>
        <family val="3"/>
        <charset val="128"/>
      </rPr>
      <t>年</t>
    </r>
    <phoneticPr fontId="4" type="noConversion"/>
  </si>
  <si>
    <r>
      <rPr>
        <sz val="12"/>
        <rFont val="新細明體"/>
        <family val="1"/>
        <charset val="136"/>
      </rPr>
      <t>輪圈及輪幅</t>
    </r>
    <r>
      <rPr>
        <sz val="12"/>
        <rFont val="華康仿宋體"/>
        <family val="1"/>
      </rPr>
      <t>(87149200304)</t>
    </r>
    <phoneticPr fontId="4" type="noConversion"/>
  </si>
  <si>
    <r>
      <rPr>
        <sz val="12"/>
        <rFont val="新細明體"/>
        <family val="1"/>
        <charset val="136"/>
      </rPr>
      <t>腳踏車用把手豎管</t>
    </r>
    <r>
      <rPr>
        <sz val="12"/>
        <rFont val="華康仿宋體"/>
        <family val="1"/>
      </rPr>
      <t>(87149990148)</t>
    </r>
    <phoneticPr fontId="4" type="noConversion"/>
  </si>
  <si>
    <r>
      <rPr>
        <sz val="12"/>
        <rFont val="新細明體"/>
        <family val="1"/>
        <charset val="136"/>
      </rPr>
      <t>腳踏車用座管及上下管</t>
    </r>
    <r>
      <rPr>
        <sz val="12"/>
        <rFont val="華康仿宋體"/>
        <family val="1"/>
      </rPr>
      <t>(87149990157)</t>
    </r>
    <phoneticPr fontId="4" type="noConversion"/>
  </si>
  <si>
    <r>
      <rPr>
        <sz val="12"/>
        <rFont val="新細明體"/>
        <family val="1"/>
        <charset val="136"/>
      </rPr>
      <t>腳踏車用把手</t>
    </r>
    <r>
      <rPr>
        <sz val="12"/>
        <rFont val="華康仿宋體"/>
        <family val="1"/>
      </rPr>
      <t>(87149990166)</t>
    </r>
    <phoneticPr fontId="4" type="noConversion"/>
  </si>
  <si>
    <r>
      <t xml:space="preserve">     2024/2023</t>
    </r>
    <r>
      <rPr>
        <b/>
        <sz val="16"/>
        <rFont val="新細明體"/>
        <family val="1"/>
        <charset val="136"/>
      </rPr>
      <t>年</t>
    </r>
    <r>
      <rPr>
        <b/>
        <sz val="16"/>
        <rFont val="華康仿宋體"/>
        <family val="1"/>
      </rPr>
      <t>1-11</t>
    </r>
    <r>
      <rPr>
        <b/>
        <sz val="16"/>
        <rFont val="新細明體"/>
        <family val="1"/>
        <charset val="136"/>
      </rPr>
      <t>月同期自行車主要零件進口統計比較</t>
    </r>
    <phoneticPr fontId="4" type="noConversion"/>
  </si>
  <si>
    <t>孟加拉</t>
    <phoneticPr fontId="4" type="noConversion"/>
  </si>
  <si>
    <t>美國</t>
    <phoneticPr fontId="4" type="noConversion"/>
  </si>
  <si>
    <t>義大利</t>
    <phoneticPr fontId="4" type="noConversion"/>
  </si>
  <si>
    <t>英國</t>
    <phoneticPr fontId="4" type="noConversion"/>
  </si>
  <si>
    <t>阿拉伯聯合大公國</t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</si>
  <si>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1-12</t>
    </r>
    <r>
      <rPr>
        <b/>
        <sz val="14"/>
        <rFont val="新細明體"/>
        <family val="1"/>
        <charset val="136"/>
      </rPr>
      <t>月台灣自行車主要出口國家統計</t>
    </r>
    <phoneticPr fontId="4" type="noConversion"/>
  </si>
  <si>
    <r>
      <t>2024</t>
    </r>
    <r>
      <rPr>
        <sz val="12"/>
        <rFont val="新細明體"/>
        <family val="1"/>
        <charset val="136"/>
      </rPr>
      <t>年12月</t>
    </r>
    <phoneticPr fontId="4" type="noConversion"/>
  </si>
  <si>
    <r>
      <t>12</t>
    </r>
    <r>
      <rPr>
        <sz val="12"/>
        <rFont val="新細明體"/>
        <family val="1"/>
        <charset val="136"/>
      </rPr>
      <t>月數量</t>
    </r>
    <phoneticPr fontId="4" type="noConversion"/>
  </si>
  <si>
    <r>
      <t>12</t>
    </r>
    <r>
      <rPr>
        <sz val="12"/>
        <rFont val="新細明體"/>
        <family val="1"/>
        <charset val="136"/>
      </rPr>
      <t>月金額</t>
    </r>
    <phoneticPr fontId="4" type="noConversion"/>
  </si>
  <si>
    <r>
      <t>1-12</t>
    </r>
    <r>
      <rPr>
        <sz val="12"/>
        <rFont val="新細明體"/>
        <family val="1"/>
        <charset val="136"/>
      </rPr>
      <t>月數量</t>
    </r>
    <phoneticPr fontId="4" type="noConversion"/>
  </si>
  <si>
    <r>
      <t>1-12</t>
    </r>
    <r>
      <rPr>
        <sz val="12"/>
        <rFont val="新細明體"/>
        <family val="1"/>
        <charset val="136"/>
      </rPr>
      <t>月金額</t>
    </r>
    <phoneticPr fontId="4" type="noConversion"/>
  </si>
  <si>
    <t>12月金額</t>
    <phoneticPr fontId="4" type="noConversion"/>
  </si>
  <si>
    <r>
      <t>2024/2023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1-12</t>
    </r>
    <r>
      <rPr>
        <b/>
        <sz val="14"/>
        <rFont val="新細明體"/>
        <family val="1"/>
        <charset val="136"/>
      </rPr>
      <t>月台灣自行車出口主要國家比較</t>
    </r>
    <phoneticPr fontId="4" type="noConversion"/>
  </si>
  <si>
    <r>
      <t>2024/2023</t>
    </r>
    <r>
      <rPr>
        <sz val="10"/>
        <rFont val="新細明體"/>
        <family val="1"/>
        <charset val="136"/>
      </rPr>
      <t>年</t>
    </r>
    <r>
      <rPr>
        <sz val="10"/>
        <rFont val="細明體-ExtB"/>
        <family val="1"/>
        <charset val="136"/>
      </rPr>
      <t>1-12</t>
    </r>
    <r>
      <rPr>
        <sz val="10"/>
        <rFont val="新細明體"/>
        <family val="1"/>
        <charset val="136"/>
      </rPr>
      <t>月</t>
    </r>
    <phoneticPr fontId="3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</si>
  <si>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華康仿宋體"/>
        <family val="1"/>
      </rPr>
      <t>1-12</t>
    </r>
    <r>
      <rPr>
        <b/>
        <sz val="14"/>
        <rFont val="新細明體"/>
        <family val="1"/>
        <charset val="136"/>
      </rPr>
      <t>月與</t>
    </r>
    <r>
      <rPr>
        <b/>
        <sz val="14"/>
        <rFont val="華康仿宋體"/>
        <family val="1"/>
      </rPr>
      <t>2023</t>
    </r>
    <r>
      <rPr>
        <b/>
        <sz val="14"/>
        <rFont val="新細明體"/>
        <family val="1"/>
        <charset val="136"/>
      </rPr>
      <t>年同期台灣自行車出口統計比較</t>
    </r>
    <phoneticPr fontId="3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</si>
  <si>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1-12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2023</t>
    </r>
    <r>
      <rPr>
        <b/>
        <sz val="14"/>
        <rFont val="新細明體"/>
        <family val="1"/>
        <charset val="136"/>
      </rPr>
      <t>年同期台灣其他自行車出口統計比較</t>
    </r>
    <phoneticPr fontId="3" type="noConversion"/>
  </si>
  <si>
    <r>
      <t>2024</t>
    </r>
    <r>
      <rPr>
        <b/>
        <sz val="14"/>
        <rFont val="新細明體"/>
        <family val="1"/>
        <charset val="136"/>
      </rPr>
      <t>年12月台灣自行車出口地區別統計</t>
    </r>
    <phoneticPr fontId="3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</si>
  <si>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華康仿宋體"/>
        <family val="1"/>
      </rPr>
      <t>1-12</t>
    </r>
    <r>
      <rPr>
        <b/>
        <sz val="14"/>
        <rFont val="新細明體"/>
        <family val="1"/>
        <charset val="136"/>
      </rPr>
      <t>月台灣自行車主要</t>
    </r>
    <r>
      <rPr>
        <b/>
        <sz val="14"/>
        <color rgb="FFFF0000"/>
        <rFont val="新細明體"/>
        <family val="1"/>
        <charset val="136"/>
      </rPr>
      <t>進口</t>
    </r>
    <r>
      <rPr>
        <b/>
        <sz val="14"/>
        <rFont val="新細明體"/>
        <family val="1"/>
        <charset val="136"/>
      </rPr>
      <t>國家統計</t>
    </r>
    <phoneticPr fontId="4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</si>
  <si>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華康仿宋體"/>
        <family val="1"/>
      </rPr>
      <t>1-12</t>
    </r>
    <r>
      <rPr>
        <b/>
        <sz val="14"/>
        <rFont val="新細明體"/>
        <family val="1"/>
        <charset val="136"/>
      </rPr>
      <t>月台灣電動自行車主要出口國家統計</t>
    </r>
    <phoneticPr fontId="10" type="noConversion"/>
  </si>
  <si>
    <t xml:space="preserve">                                                2024/2023年1-12月台灣電動自行車主要出口國家比較        </t>
    <phoneticPr fontId="4" type="noConversion"/>
  </si>
  <si>
    <t>2024年1-12月台灣折疊式自行車主要出口國家統計</t>
    <phoneticPr fontId="4" type="noConversion"/>
  </si>
  <si>
    <r>
      <t xml:space="preserve">     2024/2023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華康仿宋體"/>
        <family val="1"/>
      </rPr>
      <t>1-12</t>
    </r>
    <r>
      <rPr>
        <b/>
        <sz val="14"/>
        <rFont val="新細明體"/>
        <family val="1"/>
        <charset val="136"/>
      </rPr>
      <t>月台灣折疊式自行車主要出口國家比較</t>
    </r>
    <phoneticPr fontId="4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</si>
  <si>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1-12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2023</t>
    </r>
    <r>
      <rPr>
        <b/>
        <sz val="14"/>
        <rFont val="新細明體"/>
        <family val="1"/>
        <charset val="136"/>
      </rPr>
      <t>年同期台灣折疊式自行車出口統計比較</t>
    </r>
    <phoneticPr fontId="3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</si>
  <si>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1-12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2023</t>
    </r>
    <r>
      <rPr>
        <b/>
        <sz val="14"/>
        <rFont val="新細明體"/>
        <family val="1"/>
        <charset val="136"/>
      </rPr>
      <t>年同期台灣電動自行車出口統計比較</t>
    </r>
    <phoneticPr fontId="3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</si>
  <si>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華康仿宋體"/>
        <family val="1"/>
      </rPr>
      <t>1-12</t>
    </r>
    <r>
      <rPr>
        <b/>
        <sz val="14"/>
        <rFont val="新細明體"/>
        <family val="1"/>
        <charset val="136"/>
      </rPr>
      <t>月份自行車主要零件進出口統計</t>
    </r>
    <phoneticPr fontId="4" type="noConversion"/>
  </si>
  <si>
    <t>12月出口量</t>
    <phoneticPr fontId="4" type="noConversion"/>
  </si>
  <si>
    <t>12月出口金額</t>
    <phoneticPr fontId="4" type="noConversion"/>
  </si>
  <si>
    <r>
      <t>1-12</t>
    </r>
    <r>
      <rPr>
        <b/>
        <sz val="12"/>
        <rFont val="新細明體"/>
        <family val="1"/>
        <charset val="136"/>
      </rPr>
      <t>月出口量</t>
    </r>
    <phoneticPr fontId="4" type="noConversion"/>
  </si>
  <si>
    <r>
      <t>1-12</t>
    </r>
    <r>
      <rPr>
        <b/>
        <sz val="12"/>
        <rFont val="新細明體"/>
        <family val="1"/>
        <charset val="136"/>
      </rPr>
      <t>月出口金額</t>
    </r>
    <phoneticPr fontId="4" type="noConversion"/>
  </si>
  <si>
    <t>12月進口量</t>
    <phoneticPr fontId="4" type="noConversion"/>
  </si>
  <si>
    <t>12月進口金額</t>
    <phoneticPr fontId="4" type="noConversion"/>
  </si>
  <si>
    <r>
      <t>1-12</t>
    </r>
    <r>
      <rPr>
        <b/>
        <sz val="12"/>
        <rFont val="新細明體"/>
        <family val="1"/>
        <charset val="136"/>
      </rPr>
      <t>月進口量</t>
    </r>
    <phoneticPr fontId="4" type="noConversion"/>
  </si>
  <si>
    <r>
      <t>1-12</t>
    </r>
    <r>
      <rPr>
        <b/>
        <sz val="12"/>
        <rFont val="新細明體"/>
        <family val="1"/>
        <charset val="136"/>
      </rPr>
      <t>月進口金額</t>
    </r>
    <phoneticPr fontId="4" type="noConversion"/>
  </si>
  <si>
    <r>
      <t xml:space="preserve">     2024/2023</t>
    </r>
    <r>
      <rPr>
        <b/>
        <sz val="16"/>
        <rFont val="新細明體"/>
        <family val="1"/>
        <charset val="136"/>
      </rPr>
      <t>年</t>
    </r>
    <r>
      <rPr>
        <b/>
        <sz val="16"/>
        <rFont val="華康仿宋體"/>
        <family val="1"/>
      </rPr>
      <t>1-12</t>
    </r>
    <r>
      <rPr>
        <b/>
        <sz val="16"/>
        <rFont val="新細明體"/>
        <family val="1"/>
        <charset val="136"/>
      </rPr>
      <t>月同期自行車主要零件出口統計比較</t>
    </r>
    <phoneticPr fontId="4" type="noConversion"/>
  </si>
  <si>
    <r>
      <t>2024</t>
    </r>
    <r>
      <rPr>
        <sz val="16"/>
        <rFont val="新細明體"/>
        <family val="1"/>
        <charset val="136"/>
      </rPr>
      <t>年12月台灣自行車主要零件進出口統計</t>
    </r>
    <phoneticPr fontId="4" type="noConversion"/>
  </si>
  <si>
    <t>芬蘭</t>
    <phoneticPr fontId="4" type="noConversion"/>
  </si>
  <si>
    <t>奧地利</t>
    <phoneticPr fontId="4" type="noConversion"/>
  </si>
  <si>
    <t>白俄羅斯</t>
  </si>
  <si>
    <t>瑞士</t>
    <phoneticPr fontId="4" type="noConversion"/>
  </si>
  <si>
    <t>斯洛維尼亞</t>
    <phoneticPr fontId="4" type="noConversion"/>
  </si>
  <si>
    <t>進口國家</t>
    <phoneticPr fontId="4" type="noConversion"/>
  </si>
  <si>
    <t>匈牙利</t>
    <phoneticPr fontId="4" type="noConversion"/>
  </si>
  <si>
    <t>紐西蘭</t>
    <phoneticPr fontId="4" type="noConversion"/>
  </si>
  <si>
    <t>印度</t>
  </si>
  <si>
    <t>波多黎各</t>
  </si>
  <si>
    <t>蘇丹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</si>
</sst>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_(* #,##0_);_(* \(#,##0\);_(* &quot;-&quot;_);_(@_)"/>
    <numFmt numFmtId="177" formatCode="_(* #,##0.00_);_(* \(#,##0.00\);_(* &quot;-&quot;??_);_(@_)"/>
    <numFmt numFmtId="178" formatCode="_(&quot;$&quot;* #,##0_);_(&quot;$&quot;* \(#,##0\);_(&quot;$&quot;* &quot;-&quot;??_);_(@_)"/>
    <numFmt numFmtId="179" formatCode="_(* #,##0_);_(* \(#,##0\);_(* &quot;-&quot;??_);_(@_)"/>
    <numFmt numFmtId="180" formatCode="_-* #,##0_-;\-* #,##0_-;_-* &quot;-&quot;??_-;_-@_-"/>
    <numFmt numFmtId="181" formatCode="0.00%;[Red]\-0.00%;&quot;- &quot;"/>
    <numFmt numFmtId="182" formatCode="#,##0.00_);[Red]\(#,##0.00\)"/>
  </numFmts>
  <fonts count="93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4"/>
      <name val="華康仿宋體"/>
      <family val="1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4"/>
      <name val="華康仿宋體"/>
      <family val="3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華康仿宋體"/>
      <family val="3"/>
      <charset val="136"/>
    </font>
    <font>
      <sz val="12"/>
      <name val="細明體"/>
      <family val="3"/>
      <charset val="136"/>
    </font>
    <font>
      <sz val="9"/>
      <name val="華康仿宋體W4"/>
      <family val="3"/>
      <charset val="136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sz val="10"/>
      <name val="華康仿宋體"/>
      <family val="3"/>
      <charset val="136"/>
    </font>
    <font>
      <sz val="12"/>
      <color indexed="12"/>
      <name val="華康仿宋體"/>
      <family val="3"/>
      <charset val="136"/>
    </font>
    <font>
      <sz val="12"/>
      <color indexed="8"/>
      <name val="華康仿宋體"/>
      <family val="3"/>
      <charset val="136"/>
    </font>
    <font>
      <sz val="12"/>
      <color indexed="10"/>
      <name val="華康仿宋體"/>
      <family val="3"/>
      <charset val="136"/>
    </font>
    <font>
      <sz val="12"/>
      <color indexed="8"/>
      <name val="Times New Roman"/>
      <family val="1"/>
    </font>
    <font>
      <sz val="9"/>
      <color indexed="8"/>
      <name val="華康仿宋體"/>
      <family val="3"/>
      <charset val="136"/>
    </font>
    <font>
      <sz val="9"/>
      <color indexed="8"/>
      <name val="Times New Roman"/>
      <family val="1"/>
    </font>
    <font>
      <sz val="9"/>
      <color indexed="12"/>
      <name val="華康仿宋體"/>
      <family val="3"/>
      <charset val="136"/>
    </font>
    <font>
      <sz val="12"/>
      <color rgb="FFFF0000"/>
      <name val="Times New Roman"/>
      <family val="1"/>
    </font>
    <font>
      <sz val="11"/>
      <color indexed="10"/>
      <name val="Times New Roman"/>
      <family val="1"/>
    </font>
    <font>
      <sz val="11"/>
      <name val="華康仿宋體"/>
      <family val="1"/>
      <charset val="136"/>
    </font>
    <font>
      <sz val="9"/>
      <name val="華康仿宋體"/>
      <family val="3"/>
      <charset val="136"/>
    </font>
    <font>
      <sz val="14"/>
      <name val="標楷體"/>
      <family val="4"/>
      <charset val="136"/>
    </font>
    <font>
      <b/>
      <sz val="13"/>
      <name val="Times New Roman"/>
      <family val="1"/>
    </font>
    <font>
      <b/>
      <sz val="13"/>
      <name val="華康仿宋體"/>
      <family val="1"/>
      <charset val="136"/>
    </font>
    <font>
      <sz val="13"/>
      <name val="華康仿宋體"/>
      <family val="3"/>
      <charset val="136"/>
    </font>
    <font>
      <sz val="13"/>
      <name val="華康仿宋體W4"/>
      <family val="3"/>
      <charset val="136"/>
    </font>
    <font>
      <b/>
      <sz val="14"/>
      <name val="新細明體"/>
      <family val="1"/>
      <charset val="136"/>
    </font>
    <font>
      <b/>
      <sz val="12"/>
      <color indexed="12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12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3"/>
      <name val="新細明體"/>
      <family val="1"/>
      <charset val="136"/>
    </font>
    <font>
      <sz val="13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sz val="9"/>
      <color indexed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indexed="12"/>
      <name val="華康仿宋體W4"/>
      <family val="3"/>
      <charset val="136"/>
    </font>
    <font>
      <sz val="12"/>
      <color indexed="10"/>
      <name val="華康仿宋體W4"/>
      <family val="3"/>
      <charset val="136"/>
    </font>
    <font>
      <sz val="12"/>
      <color indexed="8"/>
      <name val="華康仿宋體W4"/>
      <family val="3"/>
      <charset val="136"/>
    </font>
    <font>
      <b/>
      <sz val="12"/>
      <name val="華康仿宋體"/>
      <family val="1"/>
      <charset val="136"/>
    </font>
    <font>
      <b/>
      <sz val="16"/>
      <name val="華康仿宋體"/>
      <family val="3"/>
      <charset val="136"/>
    </font>
    <font>
      <b/>
      <sz val="16"/>
      <color indexed="12"/>
      <name val="華康仿宋體"/>
      <family val="3"/>
      <charset val="136"/>
    </font>
    <font>
      <b/>
      <sz val="16"/>
      <color indexed="10"/>
      <name val="華康仿宋體"/>
      <family val="3"/>
      <charset val="136"/>
    </font>
    <font>
      <b/>
      <sz val="12"/>
      <color indexed="12"/>
      <name val="華康仿宋體"/>
      <family val="3"/>
      <charset val="136"/>
    </font>
    <font>
      <b/>
      <sz val="12"/>
      <color indexed="10"/>
      <name val="華康仿宋體"/>
      <family val="3"/>
      <charset val="136"/>
    </font>
    <font>
      <sz val="16"/>
      <name val="華康仿宋體"/>
      <family val="3"/>
      <charset val="136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2"/>
      <name val="華康仿宋體"/>
      <family val="3"/>
      <charset val="134"/>
    </font>
    <font>
      <sz val="12"/>
      <name val="SimSun"/>
      <charset val="134"/>
    </font>
    <font>
      <sz val="12"/>
      <name val="華康仿宋體"/>
      <family val="1"/>
    </font>
    <font>
      <sz val="12"/>
      <name val="MS Gothic"/>
      <family val="3"/>
      <charset val="128"/>
    </font>
    <font>
      <sz val="10"/>
      <name val="華康仿宋體"/>
      <family val="1"/>
      <charset val="136"/>
    </font>
    <font>
      <sz val="12"/>
      <color indexed="48"/>
      <name val="華康仿宋體"/>
      <family val="1"/>
      <charset val="136"/>
    </font>
    <font>
      <sz val="12"/>
      <color indexed="48"/>
      <name val="Times New Roman"/>
      <family val="1"/>
    </font>
    <font>
      <sz val="12"/>
      <name val="華康仿宋體"/>
      <family val="1"/>
      <charset val="136"/>
    </font>
    <font>
      <sz val="12"/>
      <name val="細明體-ExtB"/>
      <family val="1"/>
      <charset val="136"/>
    </font>
    <font>
      <sz val="12"/>
      <color rgb="FFFF0000"/>
      <name val="華康仿宋體"/>
      <family val="1"/>
      <charset val="136"/>
    </font>
    <font>
      <sz val="9"/>
      <name val="Times New Roman"/>
      <family val="1"/>
    </font>
    <font>
      <sz val="12"/>
      <color rgb="FFFF0000"/>
      <name val="華康仿宋體"/>
      <family val="3"/>
      <charset val="136"/>
    </font>
    <font>
      <sz val="12"/>
      <name val="新細明體"/>
      <family val="3"/>
      <charset val="136"/>
    </font>
    <font>
      <sz val="10"/>
      <name val="新細明體"/>
      <family val="1"/>
      <charset val="136"/>
    </font>
    <font>
      <sz val="10"/>
      <name val="細明體-ExtB"/>
      <family val="1"/>
      <charset val="136"/>
    </font>
    <font>
      <sz val="12"/>
      <color rgb="FF0000FF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細明體-ExtB"/>
      <family val="1"/>
      <charset val="136"/>
    </font>
    <font>
      <b/>
      <sz val="14"/>
      <color rgb="FFFF0000"/>
      <name val="新細明體"/>
      <family val="1"/>
      <charset val="136"/>
    </font>
    <font>
      <b/>
      <sz val="16"/>
      <name val="新細明體"/>
      <family val="1"/>
      <charset val="136"/>
    </font>
    <font>
      <sz val="9"/>
      <color indexed="12"/>
      <name val="Times New Roman"/>
      <family val="1"/>
    </font>
    <font>
      <sz val="12"/>
      <color rgb="FF242424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sz val="12"/>
      <color theme="1"/>
      <name val="Times New Roman"/>
      <family val="1"/>
    </font>
    <font>
      <sz val="16"/>
      <name val="新細明體"/>
      <family val="1"/>
      <charset val="136"/>
    </font>
    <font>
      <sz val="12"/>
      <color rgb="FF0000FF"/>
      <name val="Times New Roman"/>
      <family val="1"/>
    </font>
    <font>
      <sz val="12"/>
      <color rgb="FF0000FF"/>
      <name val="華康仿宋體"/>
      <family val="3"/>
      <charset val="136"/>
    </font>
    <font>
      <sz val="12"/>
      <name val="微軟正黑體"/>
      <family val="1"/>
      <charset val="136"/>
    </font>
    <font>
      <b/>
      <sz val="16"/>
      <name val="華康仿宋體"/>
      <family val="1"/>
    </font>
    <font>
      <sz val="12"/>
      <color indexed="12"/>
      <name val="華康仿宋體"/>
      <family val="1"/>
      <charset val="136"/>
    </font>
    <font>
      <sz val="12"/>
      <color indexed="12"/>
      <name val="細明體"/>
      <family val="3"/>
      <charset val="136"/>
    </font>
    <font>
      <sz val="12"/>
      <color indexed="12"/>
      <name val="新細明體"/>
      <family val="1"/>
      <charset val="136"/>
      <scheme val="minor"/>
    </font>
    <font>
      <sz val="11"/>
      <color indexed="8"/>
      <name val="新細明體"/>
      <family val="2"/>
      <scheme val="minor"/>
    </font>
    <font>
      <b/>
      <sz val="14"/>
      <name val="華康仿宋體"/>
      <family val="1"/>
    </font>
    <font>
      <sz val="12"/>
      <color theme="1"/>
      <name val="Times New Roman"/>
      <family val="2"/>
    </font>
    <font>
      <sz val="12"/>
      <color indexed="12"/>
      <name val="MS Gothic"/>
      <family val="3"/>
      <charset val="128"/>
    </font>
    <font>
      <sz val="11"/>
      <color indexed="12"/>
      <name val="華康仿宋體"/>
      <family val="1"/>
      <charset val="136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fgColor indexed="31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/>
    <xf numFmtId="177" fontId="7" fillId="0" borderId="0" applyFont="0" applyFill="0" applyBorder="0" applyAlignment="0" applyProtection="0"/>
    <xf numFmtId="44" fontId="1" fillId="0" borderId="0" applyFont="0" applyFill="0" applyBorder="0" applyAlignment="0" applyProtection="0">
      <alignment vertical="center"/>
    </xf>
    <xf numFmtId="0" fontId="88" fillId="0" borderId="0">
      <alignment vertical="center"/>
    </xf>
    <xf numFmtId="0" fontId="7" fillId="0" borderId="0"/>
  </cellStyleXfs>
  <cellXfs count="596">
    <xf numFmtId="0" fontId="0" fillId="0" borderId="0" xfId="0">
      <alignment vertical="center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43" fontId="5" fillId="0" borderId="0" xfId="0" applyNumberFormat="1" applyFont="1" applyAlignment="1">
      <alignment horizontal="centerContinuous"/>
    </xf>
    <xf numFmtId="0" fontId="5" fillId="0" borderId="0" xfId="0" applyFont="1" applyAlignment="1"/>
    <xf numFmtId="0" fontId="0" fillId="0" borderId="0" xfId="0" applyAlignment="1"/>
    <xf numFmtId="43" fontId="0" fillId="0" borderId="0" xfId="0" applyNumberFormat="1" applyAlignment="1"/>
    <xf numFmtId="0" fontId="7" fillId="0" borderId="0" xfId="0" applyFont="1" applyAlignment="1"/>
    <xf numFmtId="0" fontId="8" fillId="0" borderId="4" xfId="0" quotePrefix="1" applyFont="1" applyBorder="1" applyAlignment="1">
      <alignment horizontal="center"/>
    </xf>
    <xf numFmtId="43" fontId="8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4" xfId="0" applyFont="1" applyBorder="1" applyAlignment="1">
      <alignment horizontal="center"/>
    </xf>
    <xf numFmtId="43" fontId="8" fillId="0" borderId="5" xfId="0" applyNumberFormat="1" applyFont="1" applyBorder="1" applyAlignment="1">
      <alignment horizontal="center"/>
    </xf>
    <xf numFmtId="0" fontId="8" fillId="0" borderId="0" xfId="0" applyFont="1" applyAlignment="1"/>
    <xf numFmtId="0" fontId="8" fillId="0" borderId="6" xfId="0" applyFont="1" applyBorder="1" applyAlignment="1">
      <alignment horizontal="center"/>
    </xf>
    <xf numFmtId="0" fontId="8" fillId="2" borderId="5" xfId="0" quotePrefix="1" applyFont="1" applyFill="1" applyBorder="1" applyAlignment="1">
      <alignment horizontal="center"/>
    </xf>
    <xf numFmtId="0" fontId="0" fillId="2" borderId="4" xfId="0" applyFill="1" applyBorder="1" applyAlignment="1"/>
    <xf numFmtId="0" fontId="0" fillId="2" borderId="7" xfId="0" applyFill="1" applyBorder="1" applyAlignment="1"/>
    <xf numFmtId="43" fontId="0" fillId="2" borderId="7" xfId="0" applyNumberFormat="1" applyFill="1" applyBorder="1" applyAlignment="1"/>
    <xf numFmtId="43" fontId="0" fillId="2" borderId="8" xfId="0" applyNumberFormat="1" applyFill="1" applyBorder="1" applyAlignment="1"/>
    <xf numFmtId="0" fontId="8" fillId="2" borderId="5" xfId="0" applyFont="1" applyFill="1" applyBorder="1" applyAlignment="1">
      <alignment horizontal="center"/>
    </xf>
    <xf numFmtId="176" fontId="0" fillId="2" borderId="4" xfId="0" applyNumberFormat="1" applyFill="1" applyBorder="1" applyAlignment="1"/>
    <xf numFmtId="176" fontId="0" fillId="2" borderId="6" xfId="0" applyNumberFormat="1" applyFill="1" applyBorder="1" applyAlignment="1"/>
    <xf numFmtId="43" fontId="0" fillId="2" borderId="6" xfId="0" applyNumberFormat="1" applyFill="1" applyBorder="1" applyAlignment="1"/>
    <xf numFmtId="10" fontId="0" fillId="2" borderId="6" xfId="3" applyNumberFormat="1" applyFont="1" applyFill="1" applyBorder="1" applyAlignment="1"/>
    <xf numFmtId="43" fontId="0" fillId="2" borderId="9" xfId="0" applyNumberFormat="1" applyFill="1" applyBorder="1" applyAlignment="1"/>
    <xf numFmtId="0" fontId="8" fillId="0" borderId="10" xfId="0" quotePrefix="1" applyFont="1" applyBorder="1" applyAlignment="1">
      <alignment horizontal="center"/>
    </xf>
    <xf numFmtId="176" fontId="0" fillId="0" borderId="10" xfId="0" applyNumberFormat="1" applyBorder="1" applyAlignment="1"/>
    <xf numFmtId="176" fontId="0" fillId="0" borderId="6" xfId="0" applyNumberFormat="1" applyBorder="1" applyAlignment="1"/>
    <xf numFmtId="10" fontId="0" fillId="0" borderId="6" xfId="3" applyNumberFormat="1" applyFont="1" applyBorder="1" applyAlignment="1"/>
    <xf numFmtId="0" fontId="8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8" fillId="2" borderId="10" xfId="0" quotePrefix="1" applyFont="1" applyFill="1" applyBorder="1" applyAlignment="1">
      <alignment horizontal="center"/>
    </xf>
    <xf numFmtId="176" fontId="0" fillId="2" borderId="10" xfId="0" applyNumberFormat="1" applyFill="1" applyBorder="1" applyAlignment="1"/>
    <xf numFmtId="176" fontId="9" fillId="0" borderId="10" xfId="0" applyNumberFormat="1" applyFont="1" applyBorder="1" applyAlignment="1">
      <alignment horizontal="center"/>
    </xf>
    <xf numFmtId="176" fontId="9" fillId="0" borderId="10" xfId="0" quotePrefix="1" applyNumberFormat="1" applyFont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8" fillId="2" borderId="0" xfId="0" quotePrefix="1" applyFont="1" applyFill="1" applyAlignment="1">
      <alignment horizontal="center"/>
    </xf>
    <xf numFmtId="176" fontId="0" fillId="2" borderId="0" xfId="0" applyNumberFormat="1" applyFill="1" applyAlignment="1"/>
    <xf numFmtId="43" fontId="0" fillId="2" borderId="0" xfId="0" applyNumberFormat="1" applyFill="1" applyAlignment="1"/>
    <xf numFmtId="10" fontId="0" fillId="2" borderId="0" xfId="3" applyNumberFormat="1" applyFont="1" applyFill="1" applyBorder="1" applyAlignment="1"/>
    <xf numFmtId="0" fontId="8" fillId="0" borderId="8" xfId="0" applyFont="1" applyBorder="1" applyAlignment="1">
      <alignment horizontal="center"/>
    </xf>
    <xf numFmtId="43" fontId="8" fillId="0" borderId="11" xfId="0" applyNumberFormat="1" applyFont="1" applyBorder="1" applyAlignment="1">
      <alignment horizontal="center"/>
    </xf>
    <xf numFmtId="10" fontId="8" fillId="0" borderId="11" xfId="0" applyNumberFormat="1" applyFont="1" applyBorder="1" applyAlignment="1">
      <alignment horizontal="center"/>
    </xf>
    <xf numFmtId="10" fontId="8" fillId="0" borderId="11" xfId="3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76" fontId="8" fillId="0" borderId="9" xfId="0" applyNumberFormat="1" applyFont="1" applyBorder="1" applyAlignment="1">
      <alignment horizontal="center"/>
    </xf>
    <xf numFmtId="176" fontId="8" fillId="0" borderId="9" xfId="0" quotePrefix="1" applyNumberFormat="1" applyFont="1" applyBorder="1" applyAlignment="1">
      <alignment horizontal="center"/>
    </xf>
    <xf numFmtId="176" fontId="8" fillId="0" borderId="11" xfId="0" applyNumberFormat="1" applyFont="1" applyBorder="1" applyAlignment="1">
      <alignment horizontal="center"/>
    </xf>
    <xf numFmtId="176" fontId="8" fillId="0" borderId="11" xfId="0" quotePrefix="1" applyNumberFormat="1" applyFont="1" applyBorder="1" applyAlignment="1">
      <alignment horizontal="center"/>
    </xf>
    <xf numFmtId="10" fontId="8" fillId="0" borderId="11" xfId="3" quotePrefix="1" applyNumberFormat="1" applyFont="1" applyBorder="1" applyAlignment="1">
      <alignment horizontal="center"/>
    </xf>
    <xf numFmtId="43" fontId="0" fillId="2" borderId="10" xfId="0" applyNumberFormat="1" applyFill="1" applyBorder="1" applyAlignment="1"/>
    <xf numFmtId="10" fontId="0" fillId="2" borderId="10" xfId="3" applyNumberFormat="1" applyFont="1" applyFill="1" applyBorder="1" applyAlignment="1"/>
    <xf numFmtId="0" fontId="8" fillId="0" borderId="0" xfId="0" quotePrefix="1" applyFont="1" applyAlignment="1">
      <alignment horizontal="left"/>
    </xf>
    <xf numFmtId="43" fontId="8" fillId="0" borderId="0" xfId="0" quotePrefix="1" applyNumberFormat="1" applyFont="1" applyAlignment="1">
      <alignment horizontal="left"/>
    </xf>
    <xf numFmtId="0" fontId="11" fillId="0" borderId="0" xfId="0" applyFont="1" applyAlignment="1"/>
    <xf numFmtId="10" fontId="12" fillId="0" borderId="0" xfId="0" applyNumberFormat="1" applyFont="1" applyAlignment="1"/>
    <xf numFmtId="10" fontId="12" fillId="0" borderId="12" xfId="0" applyNumberFormat="1" applyFont="1" applyBorder="1" applyAlignment="1"/>
    <xf numFmtId="0" fontId="0" fillId="2" borderId="1" xfId="0" applyFill="1" applyBorder="1" applyAlignment="1"/>
    <xf numFmtId="0" fontId="7" fillId="2" borderId="2" xfId="0" applyFont="1" applyFill="1" applyBorder="1" applyAlignment="1"/>
    <xf numFmtId="0" fontId="11" fillId="2" borderId="1" xfId="0" applyFont="1" applyFill="1" applyBorder="1" applyAlignment="1"/>
    <xf numFmtId="10" fontId="12" fillId="2" borderId="2" xfId="0" applyNumberFormat="1" applyFont="1" applyFill="1" applyBorder="1" applyAlignment="1"/>
    <xf numFmtId="0" fontId="11" fillId="2" borderId="2" xfId="0" applyFont="1" applyFill="1" applyBorder="1" applyAlignment="1"/>
    <xf numFmtId="10" fontId="12" fillId="2" borderId="12" xfId="0" applyNumberFormat="1" applyFont="1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13" fillId="0" borderId="4" xfId="0" quotePrefix="1" applyFont="1" applyBorder="1" applyAlignment="1">
      <alignment horizontal="center"/>
    </xf>
    <xf numFmtId="0" fontId="14" fillId="0" borderId="8" xfId="0" quotePrefix="1" applyFont="1" applyBorder="1" applyAlignment="1">
      <alignment horizontal="center"/>
    </xf>
    <xf numFmtId="10" fontId="15" fillId="0" borderId="8" xfId="0" applyNumberFormat="1" applyFont="1" applyBorder="1" applyAlignment="1">
      <alignment horizontal="center"/>
    </xf>
    <xf numFmtId="0" fontId="8" fillId="0" borderId="8" xfId="0" quotePrefix="1" applyFont="1" applyBorder="1" applyAlignment="1">
      <alignment horizontal="center"/>
    </xf>
    <xf numFmtId="10" fontId="15" fillId="0" borderId="5" xfId="0" quotePrefix="1" applyNumberFormat="1" applyFont="1" applyBorder="1" applyAlignment="1">
      <alignment horizontal="center"/>
    </xf>
    <xf numFmtId="10" fontId="15" fillId="0" borderId="8" xfId="0" quotePrefix="1" applyNumberFormat="1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8" fillId="0" borderId="9" xfId="0" quotePrefix="1" applyFont="1" applyBorder="1" applyAlignment="1">
      <alignment horizontal="center"/>
    </xf>
    <xf numFmtId="43" fontId="18" fillId="0" borderId="9" xfId="0" applyNumberFormat="1" applyFont="1" applyBorder="1" applyAlignment="1">
      <alignment horizontal="center"/>
    </xf>
    <xf numFmtId="43" fontId="20" fillId="0" borderId="9" xfId="0" applyNumberFormat="1" applyFont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1" fillId="2" borderId="8" xfId="0" applyFont="1" applyFill="1" applyBorder="1" applyAlignment="1"/>
    <xf numFmtId="10" fontId="17" fillId="2" borderId="8" xfId="0" applyNumberFormat="1" applyFont="1" applyFill="1" applyBorder="1" applyAlignment="1"/>
    <xf numFmtId="43" fontId="11" fillId="2" borderId="8" xfId="0" applyNumberFormat="1" applyFont="1" applyFill="1" applyBorder="1" applyAlignment="1"/>
    <xf numFmtId="176" fontId="11" fillId="2" borderId="6" xfId="0" applyNumberFormat="1" applyFont="1" applyFill="1" applyBorder="1" applyAlignment="1"/>
    <xf numFmtId="10" fontId="7" fillId="2" borderId="9" xfId="3" applyNumberFormat="1" applyFont="1" applyFill="1" applyBorder="1" applyAlignment="1"/>
    <xf numFmtId="43" fontId="17" fillId="0" borderId="6" xfId="0" applyNumberFormat="1" applyFont="1" applyBorder="1" applyAlignment="1"/>
    <xf numFmtId="43" fontId="11" fillId="2" borderId="6" xfId="0" applyNumberFormat="1" applyFont="1" applyFill="1" applyBorder="1" applyAlignment="1"/>
    <xf numFmtId="176" fontId="11" fillId="0" borderId="6" xfId="0" applyNumberFormat="1" applyFont="1" applyBorder="1" applyAlignment="1"/>
    <xf numFmtId="176" fontId="11" fillId="0" borderId="10" xfId="0" applyNumberFormat="1" applyFont="1" applyBorder="1" applyAlignment="1"/>
    <xf numFmtId="176" fontId="11" fillId="2" borderId="10" xfId="0" applyNumberFormat="1" applyFont="1" applyFill="1" applyBorder="1" applyAlignment="1"/>
    <xf numFmtId="10" fontId="21" fillId="2" borderId="9" xfId="3" applyNumberFormat="1" applyFont="1" applyFill="1" applyBorder="1" applyAlignment="1"/>
    <xf numFmtId="10" fontId="7" fillId="2" borderId="6" xfId="3" applyNumberFormat="1" applyFont="1" applyFill="1" applyBorder="1" applyAlignment="1"/>
    <xf numFmtId="0" fontId="0" fillId="0" borderId="10" xfId="0" applyBorder="1" applyAlignment="1"/>
    <xf numFmtId="0" fontId="17" fillId="0" borderId="10" xfId="0" applyFont="1" applyBorder="1" applyAlignment="1"/>
    <xf numFmtId="0" fontId="0" fillId="0" borderId="0" xfId="0" applyAlignment="1">
      <alignment horizontal="center"/>
    </xf>
    <xf numFmtId="176" fontId="0" fillId="0" borderId="0" xfId="0" applyNumberFormat="1" applyAlignment="1"/>
    <xf numFmtId="176" fontId="11" fillId="2" borderId="2" xfId="0" applyNumberFormat="1" applyFont="1" applyFill="1" applyBorder="1" applyAlignment="1"/>
    <xf numFmtId="10" fontId="17" fillId="0" borderId="0" xfId="0" applyNumberFormat="1" applyFont="1" applyAlignment="1"/>
    <xf numFmtId="10" fontId="17" fillId="0" borderId="0" xfId="3" applyNumberFormat="1" applyFont="1" applyAlignment="1"/>
    <xf numFmtId="0" fontId="0" fillId="2" borderId="1" xfId="0" applyFill="1" applyBorder="1" applyAlignment="1">
      <alignment horizontal="left"/>
    </xf>
    <xf numFmtId="176" fontId="0" fillId="2" borderId="2" xfId="0" applyNumberFormat="1" applyFill="1" applyBorder="1" applyAlignment="1"/>
    <xf numFmtId="176" fontId="11" fillId="2" borderId="13" xfId="0" applyNumberFormat="1" applyFont="1" applyFill="1" applyBorder="1" applyAlignment="1"/>
    <xf numFmtId="10" fontId="17" fillId="2" borderId="2" xfId="0" applyNumberFormat="1" applyFont="1" applyFill="1" applyBorder="1" applyAlignment="1"/>
    <xf numFmtId="10" fontId="17" fillId="2" borderId="2" xfId="3" applyNumberFormat="1" applyFont="1" applyFill="1" applyBorder="1" applyAlignment="1"/>
    <xf numFmtId="176" fontId="8" fillId="0" borderId="4" xfId="0" quotePrefix="1" applyNumberFormat="1" applyFont="1" applyBorder="1" applyAlignment="1">
      <alignment horizontal="center"/>
    </xf>
    <xf numFmtId="176" fontId="14" fillId="0" borderId="9" xfId="0" applyNumberFormat="1" applyFont="1" applyBorder="1" applyAlignment="1">
      <alignment horizontal="center"/>
    </xf>
    <xf numFmtId="0" fontId="22" fillId="0" borderId="0" xfId="0" applyFont="1" applyAlignment="1"/>
    <xf numFmtId="0" fontId="12" fillId="0" borderId="0" xfId="0" applyFont="1" applyAlignment="1"/>
    <xf numFmtId="176" fontId="12" fillId="2" borderId="0" xfId="0" applyNumberFormat="1" applyFont="1" applyFill="1" applyAlignment="1"/>
    <xf numFmtId="0" fontId="2" fillId="0" borderId="0" xfId="0" applyFont="1" applyAlignment="1"/>
    <xf numFmtId="0" fontId="7" fillId="2" borderId="1" xfId="0" applyFont="1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0" xfId="0" applyFill="1" applyAlignment="1"/>
    <xf numFmtId="0" fontId="8" fillId="0" borderId="6" xfId="0" quotePrefix="1" applyFont="1" applyBorder="1" applyAlignment="1">
      <alignment horizontal="center"/>
    </xf>
    <xf numFmtId="0" fontId="8" fillId="0" borderId="12" xfId="0" applyFont="1" applyBorder="1" applyAlignment="1"/>
    <xf numFmtId="0" fontId="8" fillId="0" borderId="14" xfId="0" applyFont="1" applyBorder="1" applyAlignment="1"/>
    <xf numFmtId="0" fontId="8" fillId="2" borderId="8" xfId="0" quotePrefix="1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15" xfId="0" quotePrefix="1" applyFont="1" applyFill="1" applyBorder="1" applyAlignment="1">
      <alignment horizontal="center"/>
    </xf>
    <xf numFmtId="0" fontId="8" fillId="2" borderId="0" xfId="0" applyFont="1" applyFill="1" applyAlignment="1"/>
    <xf numFmtId="0" fontId="8" fillId="2" borderId="9" xfId="0" applyFont="1" applyFill="1" applyBorder="1" applyAlignment="1">
      <alignment horizontal="center"/>
    </xf>
    <xf numFmtId="0" fontId="8" fillId="2" borderId="14" xfId="0" quotePrefix="1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Continuous"/>
    </xf>
    <xf numFmtId="0" fontId="11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23" fillId="2" borderId="1" xfId="0" applyFont="1" applyFill="1" applyBorder="1" applyAlignment="1"/>
    <xf numFmtId="0" fontId="8" fillId="2" borderId="2" xfId="0" applyFont="1" applyFill="1" applyBorder="1" applyAlignment="1"/>
    <xf numFmtId="0" fontId="14" fillId="2" borderId="2" xfId="0" applyFont="1" applyFill="1" applyBorder="1" applyAlignment="1"/>
    <xf numFmtId="0" fontId="16" fillId="2" borderId="2" xfId="0" applyFont="1" applyFill="1" applyBorder="1" applyAlignment="1"/>
    <xf numFmtId="0" fontId="15" fillId="2" borderId="2" xfId="0" applyFont="1" applyFill="1" applyBorder="1" applyAlignment="1"/>
    <xf numFmtId="0" fontId="15" fillId="2" borderId="3" xfId="0" applyFont="1" applyFill="1" applyBorder="1" applyAlignment="1">
      <alignment horizontal="right"/>
    </xf>
    <xf numFmtId="0" fontId="8" fillId="0" borderId="1" xfId="0" quotePrefix="1" applyFont="1" applyBorder="1" applyAlignment="1">
      <alignment horizontal="left"/>
    </xf>
    <xf numFmtId="0" fontId="11" fillId="0" borderId="2" xfId="0" applyFont="1" applyBorder="1" applyAlignment="1"/>
    <xf numFmtId="0" fontId="12" fillId="0" borderId="2" xfId="0" applyFont="1" applyBorder="1" applyAlignment="1"/>
    <xf numFmtId="0" fontId="17" fillId="0" borderId="2" xfId="0" applyFont="1" applyBorder="1" applyAlignment="1"/>
    <xf numFmtId="0" fontId="15" fillId="0" borderId="3" xfId="0" applyFont="1" applyBorder="1" applyAlignment="1">
      <alignment horizontal="right"/>
    </xf>
    <xf numFmtId="0" fontId="8" fillId="0" borderId="6" xfId="0" quotePrefix="1" applyFont="1" applyBorder="1" applyAlignment="1">
      <alignment horizontal="centerContinuous"/>
    </xf>
    <xf numFmtId="0" fontId="14" fillId="0" borderId="12" xfId="0" applyFont="1" applyBorder="1" applyAlignment="1">
      <alignment horizontal="centerContinuous"/>
    </xf>
    <xf numFmtId="0" fontId="16" fillId="0" borderId="14" xfId="0" applyFont="1" applyBorder="1" applyAlignment="1">
      <alignment horizontal="centerContinuous"/>
    </xf>
    <xf numFmtId="0" fontId="8" fillId="0" borderId="6" xfId="0" applyFont="1" applyBorder="1" applyAlignment="1">
      <alignment horizontal="centerContinuous"/>
    </xf>
    <xf numFmtId="0" fontId="14" fillId="0" borderId="10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10" fontId="12" fillId="2" borderId="0" xfId="3" applyNumberFormat="1" applyFont="1" applyFill="1" applyBorder="1" applyAlignment="1"/>
    <xf numFmtId="176" fontId="11" fillId="0" borderId="0" xfId="0" applyNumberFormat="1" applyFont="1" applyAlignment="1"/>
    <xf numFmtId="10" fontId="12" fillId="0" borderId="0" xfId="3" applyNumberFormat="1" applyFont="1" applyAlignment="1"/>
    <xf numFmtId="0" fontId="8" fillId="2" borderId="1" xfId="0" quotePrefix="1" applyFont="1" applyFill="1" applyBorder="1" applyAlignment="1">
      <alignment horizontal="left"/>
    </xf>
    <xf numFmtId="176" fontId="8" fillId="2" borderId="2" xfId="0" applyNumberFormat="1" applyFont="1" applyFill="1" applyBorder="1" applyAlignment="1"/>
    <xf numFmtId="176" fontId="14" fillId="2" borderId="2" xfId="0" applyNumberFormat="1" applyFont="1" applyFill="1" applyBorder="1" applyAlignment="1"/>
    <xf numFmtId="10" fontId="16" fillId="2" borderId="2" xfId="3" applyNumberFormat="1" applyFont="1" applyFill="1" applyBorder="1" applyAlignment="1"/>
    <xf numFmtId="176" fontId="15" fillId="2" borderId="2" xfId="0" applyNumberFormat="1" applyFont="1" applyFill="1" applyBorder="1" applyAlignment="1"/>
    <xf numFmtId="10" fontId="15" fillId="2" borderId="3" xfId="3" applyNumberFormat="1" applyFont="1" applyFill="1" applyBorder="1" applyAlignment="1">
      <alignment horizontal="right"/>
    </xf>
    <xf numFmtId="176" fontId="0" fillId="0" borderId="2" xfId="0" applyNumberFormat="1" applyBorder="1" applyAlignment="1"/>
    <xf numFmtId="176" fontId="11" fillId="0" borderId="2" xfId="0" applyNumberFormat="1" applyFont="1" applyBorder="1" applyAlignment="1"/>
    <xf numFmtId="10" fontId="12" fillId="0" borderId="2" xfId="3" applyNumberFormat="1" applyFont="1" applyBorder="1" applyAlignment="1"/>
    <xf numFmtId="176" fontId="17" fillId="0" borderId="2" xfId="0" applyNumberFormat="1" applyFont="1" applyBorder="1" applyAlignment="1"/>
    <xf numFmtId="10" fontId="15" fillId="0" borderId="3" xfId="3" applyNumberFormat="1" applyFont="1" applyBorder="1" applyAlignment="1">
      <alignment horizontal="right"/>
    </xf>
    <xf numFmtId="176" fontId="8" fillId="0" borderId="6" xfId="0" quotePrefix="1" applyNumberFormat="1" applyFont="1" applyBorder="1" applyAlignment="1">
      <alignment horizontal="centerContinuous"/>
    </xf>
    <xf numFmtId="176" fontId="14" fillId="0" borderId="12" xfId="0" applyNumberFormat="1" applyFont="1" applyBorder="1" applyAlignment="1">
      <alignment horizontal="centerContinuous"/>
    </xf>
    <xf numFmtId="10" fontId="16" fillId="0" borderId="14" xfId="3" applyNumberFormat="1" applyFont="1" applyBorder="1" applyAlignment="1">
      <alignment horizontal="centerContinuous"/>
    </xf>
    <xf numFmtId="176" fontId="8" fillId="0" borderId="6" xfId="0" applyNumberFormat="1" applyFont="1" applyBorder="1" applyAlignment="1">
      <alignment horizontal="centerContinuous"/>
    </xf>
    <xf numFmtId="10" fontId="7" fillId="2" borderId="0" xfId="3" applyNumberFormat="1" applyFont="1" applyFill="1" applyBorder="1" applyAlignment="1"/>
    <xf numFmtId="0" fontId="14" fillId="0" borderId="0" xfId="0" applyFont="1" applyAlignment="1"/>
    <xf numFmtId="0" fontId="16" fillId="0" borderId="0" xfId="0" applyFont="1" applyAlignment="1"/>
    <xf numFmtId="43" fontId="24" fillId="0" borderId="5" xfId="0" applyNumberFormat="1" applyFont="1" applyBorder="1" applyAlignment="1">
      <alignment horizontal="center"/>
    </xf>
    <xf numFmtId="0" fontId="23" fillId="2" borderId="5" xfId="0" quotePrefix="1" applyFont="1" applyFill="1" applyBorder="1" applyAlignment="1">
      <alignment horizontal="center"/>
    </xf>
    <xf numFmtId="43" fontId="0" fillId="2" borderId="2" xfId="0" applyNumberFormat="1" applyFill="1" applyBorder="1" applyAlignment="1"/>
    <xf numFmtId="10" fontId="0" fillId="2" borderId="2" xfId="0" applyNumberFormat="1" applyFill="1" applyBorder="1" applyAlignment="1"/>
    <xf numFmtId="10" fontId="0" fillId="2" borderId="2" xfId="3" applyNumberFormat="1" applyFont="1" applyFill="1" applyBorder="1" applyAlignment="1"/>
    <xf numFmtId="43" fontId="0" fillId="2" borderId="3" xfId="0" applyNumberFormat="1" applyFill="1" applyBorder="1" applyAlignment="1"/>
    <xf numFmtId="43" fontId="16" fillId="0" borderId="0" xfId="0" applyNumberFormat="1" applyFont="1" applyAlignment="1"/>
    <xf numFmtId="43" fontId="8" fillId="0" borderId="0" xfId="0" applyNumberFormat="1" applyFont="1" applyAlignme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76" fontId="0" fillId="2" borderId="4" xfId="0" applyNumberFormat="1" applyFill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0" fontId="0" fillId="2" borderId="6" xfId="3" applyNumberFormat="1" applyFont="1" applyFill="1" applyBorder="1" applyAlignment="1">
      <alignment horizontal="center"/>
    </xf>
    <xf numFmtId="176" fontId="0" fillId="2" borderId="6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176" fontId="0" fillId="0" borderId="10" xfId="0" applyNumberFormat="1" applyBorder="1" applyAlignment="1">
      <alignment horizontal="center"/>
    </xf>
    <xf numFmtId="10" fontId="0" fillId="0" borderId="6" xfId="3" applyNumberFormat="1" applyFont="1" applyBorder="1" applyAlignment="1">
      <alignment horizontal="center"/>
    </xf>
    <xf numFmtId="176" fontId="0" fillId="2" borderId="10" xfId="0" applyNumberFormat="1" applyFill="1" applyBorder="1" applyAlignment="1">
      <alignment horizontal="center"/>
    </xf>
    <xf numFmtId="176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10" fontId="0" fillId="2" borderId="0" xfId="3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0" fontId="12" fillId="2" borderId="3" xfId="0" applyNumberFormat="1" applyFont="1" applyFill="1" applyBorder="1" applyAlignment="1"/>
    <xf numFmtId="0" fontId="0" fillId="0" borderId="1" xfId="0" applyBorder="1" applyAlignment="1"/>
    <xf numFmtId="10" fontId="16" fillId="0" borderId="8" xfId="0" quotePrefix="1" applyNumberFormat="1" applyFont="1" applyBorder="1" applyAlignment="1">
      <alignment horizontal="center"/>
    </xf>
    <xf numFmtId="10" fontId="16" fillId="0" borderId="9" xfId="0" applyNumberFormat="1" applyFont="1" applyBorder="1" applyAlignment="1">
      <alignment horizontal="center"/>
    </xf>
    <xf numFmtId="0" fontId="0" fillId="2" borderId="5" xfId="0" applyFill="1" applyBorder="1" applyAlignment="1"/>
    <xf numFmtId="10" fontId="12" fillId="2" borderId="5" xfId="0" applyNumberFormat="1" applyFont="1" applyFill="1" applyBorder="1" applyAlignment="1"/>
    <xf numFmtId="10" fontId="12" fillId="2" borderId="8" xfId="0" applyNumberFormat="1" applyFont="1" applyFill="1" applyBorder="1" applyAlignment="1"/>
    <xf numFmtId="43" fontId="17" fillId="2" borderId="15" xfId="0" applyNumberFormat="1" applyFont="1" applyFill="1" applyBorder="1" applyAlignment="1"/>
    <xf numFmtId="176" fontId="0" fillId="2" borderId="9" xfId="0" applyNumberFormat="1" applyFill="1" applyBorder="1" applyAlignment="1"/>
    <xf numFmtId="176" fontId="0" fillId="0" borderId="9" xfId="0" applyNumberFormat="1" applyBorder="1" applyAlignment="1"/>
    <xf numFmtId="10" fontId="12" fillId="0" borderId="0" xfId="3" applyNumberFormat="1" applyFont="1" applyBorder="1" applyAlignment="1"/>
    <xf numFmtId="0" fontId="26" fillId="0" borderId="7" xfId="0" applyFont="1" applyBorder="1" applyAlignment="1">
      <alignment horizontal="left"/>
    </xf>
    <xf numFmtId="0" fontId="27" fillId="0" borderId="13" xfId="0" applyFont="1" applyBorder="1" applyAlignment="1">
      <alignment horizontal="centerContinuous"/>
    </xf>
    <xf numFmtId="0" fontId="28" fillId="0" borderId="13" xfId="0" applyFont="1" applyBorder="1" applyAlignment="1">
      <alignment horizontal="centerContinuous"/>
    </xf>
    <xf numFmtId="0" fontId="28" fillId="0" borderId="15" xfId="0" applyFont="1" applyBorder="1" applyAlignment="1">
      <alignment horizontal="centerContinuous"/>
    </xf>
    <xf numFmtId="0" fontId="29" fillId="0" borderId="0" xfId="0" applyFont="1" applyAlignment="1"/>
    <xf numFmtId="0" fontId="26" fillId="0" borderId="6" xfId="0" applyFont="1" applyBorder="1" applyAlignment="1">
      <alignment horizontal="left"/>
    </xf>
    <xf numFmtId="0" fontId="27" fillId="0" borderId="12" xfId="0" applyFont="1" applyBorder="1" applyAlignment="1">
      <alignment horizontal="centerContinuous"/>
    </xf>
    <xf numFmtId="0" fontId="28" fillId="0" borderId="12" xfId="0" applyFont="1" applyBorder="1" applyAlignment="1">
      <alignment horizontal="centerContinuous"/>
    </xf>
    <xf numFmtId="0" fontId="28" fillId="0" borderId="14" xfId="0" applyFont="1" applyBorder="1" applyAlignment="1">
      <alignment horizontal="centerContinuous"/>
    </xf>
    <xf numFmtId="0" fontId="9" fillId="0" borderId="4" xfId="0" quotePrefix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/>
    <xf numFmtId="0" fontId="9" fillId="0" borderId="9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quotePrefix="1" applyFont="1" applyBorder="1" applyAlignment="1">
      <alignment horizontal="center"/>
    </xf>
    <xf numFmtId="0" fontId="9" fillId="2" borderId="5" xfId="0" quotePrefix="1" applyFont="1" applyFill="1" applyBorder="1" applyAlignment="1">
      <alignment horizontal="center"/>
    </xf>
    <xf numFmtId="0" fontId="9" fillId="2" borderId="4" xfId="0" quotePrefix="1" applyFont="1" applyFill="1" applyBorder="1" applyAlignment="1">
      <alignment horizontal="center"/>
    </xf>
    <xf numFmtId="0" fontId="9" fillId="2" borderId="8" xfId="0" quotePrefix="1" applyFont="1" applyFill="1" applyBorder="1" applyAlignment="1">
      <alignment horizontal="center"/>
    </xf>
    <xf numFmtId="0" fontId="9" fillId="2" borderId="13" xfId="0" applyFont="1" applyFill="1" applyBorder="1" applyAlignment="1"/>
    <xf numFmtId="0" fontId="9" fillId="2" borderId="8" xfId="0" applyFont="1" applyFill="1" applyBorder="1" applyAlignment="1"/>
    <xf numFmtId="0" fontId="9" fillId="2" borderId="5" xfId="0" applyFont="1" applyFill="1" applyBorder="1" applyAlignment="1">
      <alignment horizontal="center"/>
    </xf>
    <xf numFmtId="176" fontId="9" fillId="2" borderId="4" xfId="0" applyNumberFormat="1" applyFont="1" applyFill="1" applyBorder="1" applyAlignment="1">
      <alignment horizontal="center"/>
    </xf>
    <xf numFmtId="176" fontId="9" fillId="2" borderId="9" xfId="0" applyNumberFormat="1" applyFont="1" applyFill="1" applyBorder="1" applyAlignment="1">
      <alignment horizontal="center"/>
    </xf>
    <xf numFmtId="2" fontId="9" fillId="2" borderId="9" xfId="0" applyNumberFormat="1" applyFont="1" applyFill="1" applyBorder="1" applyAlignment="1">
      <alignment horizontal="center"/>
    </xf>
    <xf numFmtId="10" fontId="9" fillId="2" borderId="6" xfId="3" applyNumberFormat="1" applyFont="1" applyFill="1" applyBorder="1" applyAlignment="1"/>
    <xf numFmtId="2" fontId="9" fillId="0" borderId="9" xfId="0" applyNumberFormat="1" applyFont="1" applyBorder="1" applyAlignment="1">
      <alignment horizontal="center"/>
    </xf>
    <xf numFmtId="0" fontId="9" fillId="0" borderId="10" xfId="0" quotePrefix="1" applyFont="1" applyBorder="1" applyAlignment="1">
      <alignment horizontal="center"/>
    </xf>
    <xf numFmtId="176" fontId="9" fillId="0" borderId="1" xfId="0" quotePrefix="1" applyNumberFormat="1" applyFont="1" applyBorder="1" applyAlignment="1">
      <alignment horizontal="center"/>
    </xf>
    <xf numFmtId="176" fontId="9" fillId="0" borderId="6" xfId="0" applyNumberFormat="1" applyFont="1" applyBorder="1" applyAlignment="1"/>
    <xf numFmtId="176" fontId="9" fillId="0" borderId="10" xfId="0" applyNumberFormat="1" applyFont="1" applyBorder="1" applyAlignment="1"/>
    <xf numFmtId="10" fontId="9" fillId="0" borderId="6" xfId="3" applyNumberFormat="1" applyFont="1" applyBorder="1" applyAlignment="1"/>
    <xf numFmtId="0" fontId="9" fillId="2" borderId="10" xfId="0" quotePrefix="1" applyFont="1" applyFill="1" applyBorder="1" applyAlignment="1">
      <alignment horizontal="center"/>
    </xf>
    <xf numFmtId="176" fontId="9" fillId="2" borderId="10" xfId="0" quotePrefix="1" applyNumberFormat="1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176" fontId="9" fillId="0" borderId="10" xfId="0" applyNumberFormat="1" applyFont="1" applyBorder="1" applyAlignment="1">
      <alignment horizontal="center" vertical="center"/>
    </xf>
    <xf numFmtId="176" fontId="9" fillId="0" borderId="10" xfId="0" quotePrefix="1" applyNumberFormat="1" applyFont="1" applyBorder="1" applyAlignment="1">
      <alignment horizontal="center" vertical="center"/>
    </xf>
    <xf numFmtId="0" fontId="9" fillId="2" borderId="0" xfId="0" quotePrefix="1" applyFont="1" applyFill="1" applyAlignment="1">
      <alignment horizontal="center"/>
    </xf>
    <xf numFmtId="176" fontId="9" fillId="2" borderId="0" xfId="0" quotePrefix="1" applyNumberFormat="1" applyFont="1" applyFill="1" applyAlignment="1"/>
    <xf numFmtId="176" fontId="9" fillId="2" borderId="0" xfId="0" quotePrefix="1" applyNumberFormat="1" applyFont="1" applyFill="1" applyAlignment="1">
      <alignment horizontal="center"/>
    </xf>
    <xf numFmtId="2" fontId="9" fillId="2" borderId="0" xfId="0" applyNumberFormat="1" applyFont="1" applyFill="1" applyAlignment="1">
      <alignment horizontal="center"/>
    </xf>
    <xf numFmtId="176" fontId="9" fillId="0" borderId="0" xfId="0" quotePrefix="1" applyNumberFormat="1" applyFont="1" applyAlignment="1">
      <alignment horizontal="center"/>
    </xf>
    <xf numFmtId="10" fontId="9" fillId="2" borderId="0" xfId="3" applyNumberFormat="1" applyFont="1" applyFill="1" applyBorder="1" applyAlignment="1"/>
    <xf numFmtId="2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Continuous"/>
    </xf>
    <xf numFmtId="0" fontId="31" fillId="0" borderId="0" xfId="0" applyFont="1" applyAlignment="1">
      <alignment horizontal="centerContinuous"/>
    </xf>
    <xf numFmtId="10" fontId="32" fillId="0" borderId="0" xfId="0" applyNumberFormat="1" applyFont="1" applyAlignment="1">
      <alignment horizontal="centerContinuous"/>
    </xf>
    <xf numFmtId="10" fontId="32" fillId="0" borderId="0" xfId="0" applyNumberFormat="1" applyFont="1" applyAlignment="1">
      <alignment horizontal="center"/>
    </xf>
    <xf numFmtId="0" fontId="33" fillId="0" borderId="0" xfId="0" applyFont="1" applyAlignment="1"/>
    <xf numFmtId="0" fontId="34" fillId="0" borderId="0" xfId="0" applyFont="1" applyAlignment="1"/>
    <xf numFmtId="10" fontId="35" fillId="0" borderId="0" xfId="0" applyNumberFormat="1" applyFont="1" applyAlignment="1"/>
    <xf numFmtId="10" fontId="35" fillId="0" borderId="12" xfId="0" applyNumberFormat="1" applyFont="1" applyBorder="1" applyAlignment="1">
      <alignment horizontal="center"/>
    </xf>
    <xf numFmtId="0" fontId="36" fillId="0" borderId="7" xfId="0" applyFont="1" applyBorder="1" applyAlignment="1">
      <alignment horizontal="left"/>
    </xf>
    <xf numFmtId="0" fontId="36" fillId="0" borderId="13" xfId="0" applyFont="1" applyBorder="1" applyAlignment="1">
      <alignment horizontal="centerContinuous"/>
    </xf>
    <xf numFmtId="0" fontId="37" fillId="0" borderId="13" xfId="0" applyFont="1" applyBorder="1" applyAlignment="1">
      <alignment horizontal="centerContinuous"/>
    </xf>
    <xf numFmtId="0" fontId="33" fillId="0" borderId="15" xfId="0" applyFont="1" applyBorder="1" applyAlignment="1"/>
    <xf numFmtId="0" fontId="36" fillId="0" borderId="6" xfId="0" applyFont="1" applyBorder="1" applyAlignment="1">
      <alignment horizontal="left"/>
    </xf>
    <xf numFmtId="0" fontId="36" fillId="0" borderId="12" xfId="0" applyFont="1" applyBorder="1" applyAlignment="1">
      <alignment horizontal="centerContinuous"/>
    </xf>
    <xf numFmtId="0" fontId="37" fillId="0" borderId="12" xfId="0" applyFont="1" applyBorder="1" applyAlignment="1">
      <alignment horizontal="centerContinuous"/>
    </xf>
    <xf numFmtId="0" fontId="33" fillId="0" borderId="14" xfId="0" applyFont="1" applyBorder="1" applyAlignment="1"/>
    <xf numFmtId="0" fontId="33" fillId="0" borderId="4" xfId="0" quotePrefix="1" applyFont="1" applyBorder="1" applyAlignment="1">
      <alignment horizontal="center"/>
    </xf>
    <xf numFmtId="0" fontId="33" fillId="0" borderId="6" xfId="0" applyFont="1" applyBorder="1" applyAlignment="1">
      <alignment horizontal="center"/>
    </xf>
    <xf numFmtId="0" fontId="33" fillId="0" borderId="14" xfId="0" quotePrefix="1" applyFont="1" applyBorder="1" applyAlignment="1">
      <alignment horizontal="center"/>
    </xf>
    <xf numFmtId="43" fontId="39" fillId="0" borderId="9" xfId="0" applyNumberFormat="1" applyFont="1" applyBorder="1" applyAlignment="1">
      <alignment horizontal="center"/>
    </xf>
    <xf numFmtId="0" fontId="33" fillId="2" borderId="4" xfId="0" applyFont="1" applyFill="1" applyBorder="1" applyAlignment="1">
      <alignment horizontal="center"/>
    </xf>
    <xf numFmtId="0" fontId="33" fillId="2" borderId="7" xfId="0" applyFont="1" applyFill="1" applyBorder="1" applyAlignment="1"/>
    <xf numFmtId="0" fontId="33" fillId="2" borderId="13" xfId="0" applyFont="1" applyFill="1" applyBorder="1" applyAlignment="1"/>
    <xf numFmtId="43" fontId="38" fillId="2" borderId="15" xfId="0" applyNumberFormat="1" applyFont="1" applyFill="1" applyBorder="1" applyAlignment="1"/>
    <xf numFmtId="176" fontId="33" fillId="2" borderId="6" xfId="0" applyNumberFormat="1" applyFont="1" applyFill="1" applyBorder="1" applyAlignment="1"/>
    <xf numFmtId="176" fontId="33" fillId="2" borderId="12" xfId="0" applyNumberFormat="1" applyFont="1" applyFill="1" applyBorder="1" applyAlignment="1"/>
    <xf numFmtId="0" fontId="33" fillId="0" borderId="10" xfId="0" quotePrefix="1" applyFont="1" applyBorder="1" applyAlignment="1">
      <alignment horizontal="center"/>
    </xf>
    <xf numFmtId="176" fontId="33" fillId="0" borderId="6" xfId="0" applyNumberFormat="1" applyFont="1" applyBorder="1" applyAlignment="1"/>
    <xf numFmtId="176" fontId="33" fillId="0" borderId="10" xfId="0" applyNumberFormat="1" applyFont="1" applyBorder="1" applyAlignment="1"/>
    <xf numFmtId="0" fontId="33" fillId="0" borderId="10" xfId="0" applyFont="1" applyBorder="1" applyAlignment="1">
      <alignment horizontal="center"/>
    </xf>
    <xf numFmtId="0" fontId="33" fillId="2" borderId="10" xfId="0" quotePrefix="1" applyFont="1" applyFill="1" applyBorder="1" applyAlignment="1">
      <alignment horizontal="center"/>
    </xf>
    <xf numFmtId="176" fontId="33" fillId="2" borderId="10" xfId="0" applyNumberFormat="1" applyFont="1" applyFill="1" applyBorder="1" applyAlignment="1"/>
    <xf numFmtId="0" fontId="33" fillId="2" borderId="10" xfId="0" applyFont="1" applyFill="1" applyBorder="1" applyAlignment="1">
      <alignment horizontal="center"/>
    </xf>
    <xf numFmtId="0" fontId="33" fillId="2" borderId="0" xfId="0" quotePrefix="1" applyFont="1" applyFill="1" applyAlignment="1">
      <alignment horizontal="center"/>
    </xf>
    <xf numFmtId="176" fontId="33" fillId="2" borderId="0" xfId="0" applyNumberFormat="1" applyFont="1" applyFill="1" applyAlignment="1"/>
    <xf numFmtId="176" fontId="34" fillId="0" borderId="0" xfId="0" applyNumberFormat="1" applyFont="1" applyAlignment="1"/>
    <xf numFmtId="10" fontId="35" fillId="0" borderId="0" xfId="3" applyNumberFormat="1" applyFont="1" applyBorder="1" applyAlignment="1">
      <alignment horizontal="center"/>
    </xf>
    <xf numFmtId="0" fontId="33" fillId="0" borderId="0" xfId="0" applyFont="1" applyAlignment="1">
      <alignment horizontal="left"/>
    </xf>
    <xf numFmtId="10" fontId="35" fillId="0" borderId="0" xfId="0" applyNumberFormat="1" applyFont="1" applyAlignment="1">
      <alignment horizontal="center"/>
    </xf>
    <xf numFmtId="0" fontId="42" fillId="0" borderId="0" xfId="0" applyFont="1" applyAlignment="1">
      <alignment horizontal="centerContinuous"/>
    </xf>
    <xf numFmtId="0" fontId="43" fillId="0" borderId="0" xfId="0" applyFont="1" applyAlignment="1">
      <alignment horizontal="centerContinuous"/>
    </xf>
    <xf numFmtId="0" fontId="42" fillId="0" borderId="0" xfId="0" applyFont="1" applyAlignment="1"/>
    <xf numFmtId="0" fontId="43" fillId="0" borderId="0" xfId="0" applyFont="1" applyAlignment="1"/>
    <xf numFmtId="0" fontId="42" fillId="0" borderId="2" xfId="0" applyFont="1" applyBorder="1" applyAlignment="1"/>
    <xf numFmtId="0" fontId="43" fillId="0" borderId="2" xfId="0" applyFont="1" applyBorder="1" applyAlignment="1"/>
    <xf numFmtId="0" fontId="44" fillId="0" borderId="2" xfId="0" applyFont="1" applyBorder="1" applyAlignment="1"/>
    <xf numFmtId="10" fontId="16" fillId="0" borderId="10" xfId="3" applyNumberFormat="1" applyFont="1" applyBorder="1" applyAlignment="1">
      <alignment horizontal="center"/>
    </xf>
    <xf numFmtId="10" fontId="43" fillId="2" borderId="0" xfId="3" applyNumberFormat="1" applyFont="1" applyFill="1" applyBorder="1" applyAlignment="1"/>
    <xf numFmtId="176" fontId="42" fillId="0" borderId="2" xfId="0" applyNumberFormat="1" applyFont="1" applyBorder="1" applyAlignment="1"/>
    <xf numFmtId="10" fontId="43" fillId="0" borderId="2" xfId="3" applyNumberFormat="1" applyFont="1" applyBorder="1" applyAlignment="1"/>
    <xf numFmtId="176" fontId="44" fillId="0" borderId="2" xfId="0" applyNumberFormat="1" applyFont="1" applyBorder="1" applyAlignment="1"/>
    <xf numFmtId="176" fontId="45" fillId="0" borderId="0" xfId="0" applyNumberFormat="1" applyFont="1" applyAlignment="1">
      <alignment horizontal="centerContinuous"/>
    </xf>
    <xf numFmtId="0" fontId="45" fillId="0" borderId="0" xfId="0" applyFont="1" applyAlignment="1"/>
    <xf numFmtId="176" fontId="45" fillId="0" borderId="0" xfId="0" applyNumberFormat="1" applyFont="1" applyAlignment="1"/>
    <xf numFmtId="0" fontId="45" fillId="0" borderId="0" xfId="0" quotePrefix="1" applyFont="1" applyAlignment="1">
      <alignment horizontal="left"/>
    </xf>
    <xf numFmtId="176" fontId="8" fillId="0" borderId="0" xfId="0" applyNumberFormat="1" applyFont="1" applyAlignment="1"/>
    <xf numFmtId="0" fontId="45" fillId="0" borderId="10" xfId="0" quotePrefix="1" applyFont="1" applyBorder="1" applyAlignment="1">
      <alignment horizontal="center"/>
    </xf>
    <xf numFmtId="0" fontId="45" fillId="0" borderId="1" xfId="0" quotePrefix="1" applyFont="1" applyBorder="1" applyAlignment="1">
      <alignment horizontal="center"/>
    </xf>
    <xf numFmtId="176" fontId="45" fillId="0" borderId="3" xfId="0" applyNumberFormat="1" applyFont="1" applyBorder="1" applyAlignment="1">
      <alignment horizontal="center"/>
    </xf>
    <xf numFmtId="176" fontId="45" fillId="0" borderId="10" xfId="0" quotePrefix="1" applyNumberFormat="1" applyFont="1" applyBorder="1" applyAlignment="1">
      <alignment horizontal="center"/>
    </xf>
    <xf numFmtId="0" fontId="45" fillId="3" borderId="5" xfId="0" quotePrefix="1" applyFont="1" applyFill="1" applyBorder="1" applyAlignment="1">
      <alignment horizontal="left"/>
    </xf>
    <xf numFmtId="176" fontId="8" fillId="3" borderId="11" xfId="0" applyNumberFormat="1" applyFont="1" applyFill="1" applyBorder="1" applyAlignment="1">
      <alignment horizontal="center"/>
    </xf>
    <xf numFmtId="0" fontId="45" fillId="0" borderId="5" xfId="0" applyFont="1" applyBorder="1" applyAlignment="1"/>
    <xf numFmtId="178" fontId="8" fillId="0" borderId="11" xfId="2" applyNumberFormat="1" applyFont="1" applyBorder="1" applyAlignment="1"/>
    <xf numFmtId="0" fontId="45" fillId="3" borderId="5" xfId="0" applyFont="1" applyFill="1" applyBorder="1" applyAlignment="1">
      <alignment horizontal="left"/>
    </xf>
    <xf numFmtId="0" fontId="45" fillId="4" borderId="5" xfId="0" applyFont="1" applyFill="1" applyBorder="1" applyAlignment="1">
      <alignment horizontal="left"/>
    </xf>
    <xf numFmtId="0" fontId="45" fillId="0" borderId="5" xfId="0" quotePrefix="1" applyFont="1" applyBorder="1" applyAlignment="1">
      <alignment horizontal="left"/>
    </xf>
    <xf numFmtId="0" fontId="45" fillId="0" borderId="5" xfId="0" applyFont="1" applyBorder="1" applyAlignment="1">
      <alignment horizontal="left"/>
    </xf>
    <xf numFmtId="0" fontId="45" fillId="0" borderId="2" xfId="0" quotePrefix="1" applyFont="1" applyBorder="1" applyAlignment="1">
      <alignment horizontal="center"/>
    </xf>
    <xf numFmtId="176" fontId="8" fillId="0" borderId="2" xfId="0" applyNumberFormat="1" applyFont="1" applyBorder="1" applyAlignment="1"/>
    <xf numFmtId="178" fontId="23" fillId="0" borderId="3" xfId="2" applyNumberFormat="1" applyFont="1" applyBorder="1" applyAlignment="1"/>
    <xf numFmtId="0" fontId="46" fillId="0" borderId="0" xfId="0" applyFont="1" applyAlignment="1">
      <alignment horizontal="centerContinuous"/>
    </xf>
    <xf numFmtId="176" fontId="46" fillId="0" borderId="0" xfId="0" applyNumberFormat="1" applyFont="1" applyAlignment="1">
      <alignment horizontal="centerContinuous"/>
    </xf>
    <xf numFmtId="176" fontId="47" fillId="0" borderId="0" xfId="0" applyNumberFormat="1" applyFont="1" applyAlignment="1">
      <alignment horizontal="centerContinuous"/>
    </xf>
    <xf numFmtId="176" fontId="48" fillId="0" borderId="0" xfId="0" applyNumberFormat="1" applyFont="1" applyAlignment="1">
      <alignment horizontal="centerContinuous"/>
    </xf>
    <xf numFmtId="176" fontId="49" fillId="0" borderId="0" xfId="0" applyNumberFormat="1" applyFont="1" applyAlignment="1"/>
    <xf numFmtId="176" fontId="50" fillId="0" borderId="0" xfId="0" applyNumberFormat="1" applyFont="1" applyAlignment="1"/>
    <xf numFmtId="10" fontId="16" fillId="0" borderId="8" xfId="0" applyNumberFormat="1" applyFont="1" applyBorder="1" applyAlignment="1">
      <alignment horizontal="center"/>
    </xf>
    <xf numFmtId="0" fontId="45" fillId="3" borderId="8" xfId="0" quotePrefix="1" applyFont="1" applyFill="1" applyBorder="1" applyAlignment="1">
      <alignment horizontal="left"/>
    </xf>
    <xf numFmtId="176" fontId="7" fillId="3" borderId="8" xfId="0" applyNumberFormat="1" applyFont="1" applyFill="1" applyBorder="1" applyAlignment="1">
      <alignment horizontal="center"/>
    </xf>
    <xf numFmtId="176" fontId="11" fillId="3" borderId="8" xfId="0" applyNumberFormat="1" applyFont="1" applyFill="1" applyBorder="1" applyAlignment="1">
      <alignment horizontal="center"/>
    </xf>
    <xf numFmtId="176" fontId="12" fillId="3" borderId="8" xfId="0" applyNumberFormat="1" applyFont="1" applyFill="1" applyBorder="1" applyAlignment="1">
      <alignment horizontal="center"/>
    </xf>
    <xf numFmtId="176" fontId="12" fillId="3" borderId="5" xfId="0" applyNumberFormat="1" applyFont="1" applyFill="1" applyBorder="1" applyAlignment="1">
      <alignment horizontal="center"/>
    </xf>
    <xf numFmtId="176" fontId="7" fillId="0" borderId="5" xfId="0" applyNumberFormat="1" applyFont="1" applyBorder="1" applyAlignment="1"/>
    <xf numFmtId="176" fontId="7" fillId="0" borderId="5" xfId="0" applyNumberFormat="1" applyFont="1" applyBorder="1" applyAlignment="1">
      <alignment horizontal="left"/>
    </xf>
    <xf numFmtId="178" fontId="7" fillId="0" borderId="5" xfId="2" applyNumberFormat="1" applyFont="1" applyBorder="1" applyAlignment="1"/>
    <xf numFmtId="178" fontId="7" fillId="3" borderId="5" xfId="2" applyNumberFormat="1" applyFont="1" applyFill="1" applyBorder="1" applyAlignment="1"/>
    <xf numFmtId="176" fontId="7" fillId="3" borderId="5" xfId="0" applyNumberFormat="1" applyFont="1" applyFill="1" applyBorder="1" applyAlignment="1"/>
    <xf numFmtId="176" fontId="7" fillId="0" borderId="5" xfId="0" applyNumberFormat="1" applyFont="1" applyBorder="1" applyAlignment="1">
      <alignment horizontal="right"/>
    </xf>
    <xf numFmtId="176" fontId="7" fillId="4" borderId="5" xfId="0" applyNumberFormat="1" applyFont="1" applyFill="1" applyBorder="1" applyAlignment="1"/>
    <xf numFmtId="178" fontId="7" fillId="4" borderId="5" xfId="2" applyNumberFormat="1" applyFont="1" applyFill="1" applyBorder="1" applyAlignment="1"/>
    <xf numFmtId="176" fontId="21" fillId="4" borderId="5" xfId="0" applyNumberFormat="1" applyFont="1" applyFill="1" applyBorder="1" applyAlignment="1"/>
    <xf numFmtId="0" fontId="45" fillId="0" borderId="9" xfId="0" quotePrefix="1" applyFont="1" applyBorder="1" applyAlignment="1">
      <alignment horizontal="center"/>
    </xf>
    <xf numFmtId="176" fontId="7" fillId="0" borderId="9" xfId="0" applyNumberFormat="1" applyFont="1" applyBorder="1" applyAlignment="1"/>
    <xf numFmtId="176" fontId="14" fillId="0" borderId="0" xfId="0" applyNumberFormat="1" applyFont="1" applyAlignment="1"/>
    <xf numFmtId="176" fontId="16" fillId="0" borderId="0" xfId="0" applyNumberFormat="1" applyFont="1" applyAlignment="1"/>
    <xf numFmtId="176" fontId="52" fillId="0" borderId="10" xfId="4" applyNumberFormat="1" applyFont="1" applyBorder="1"/>
    <xf numFmtId="176" fontId="52" fillId="0" borderId="8" xfId="4" applyNumberFormat="1" applyFont="1" applyBorder="1"/>
    <xf numFmtId="176" fontId="52" fillId="0" borderId="9" xfId="4" applyNumberFormat="1" applyFont="1" applyBorder="1"/>
    <xf numFmtId="180" fontId="11" fillId="0" borderId="10" xfId="1" applyNumberFormat="1" applyFont="1" applyFill="1" applyBorder="1" applyAlignment="1"/>
    <xf numFmtId="180" fontId="52" fillId="0" borderId="10" xfId="1" applyNumberFormat="1" applyFont="1" applyFill="1" applyBorder="1" applyAlignment="1"/>
    <xf numFmtId="176" fontId="11" fillId="0" borderId="10" xfId="4" applyNumberFormat="1" applyFont="1" applyBorder="1"/>
    <xf numFmtId="176" fontId="53" fillId="0" borderId="10" xfId="4" applyNumberFormat="1" applyFont="1" applyBorder="1"/>
    <xf numFmtId="180" fontId="53" fillId="0" borderId="10" xfId="1" applyNumberFormat="1" applyFont="1" applyFill="1" applyBorder="1" applyAlignment="1"/>
    <xf numFmtId="176" fontId="53" fillId="5" borderId="10" xfId="4" applyNumberFormat="1" applyFont="1" applyFill="1" applyBorder="1"/>
    <xf numFmtId="176" fontId="54" fillId="0" borderId="10" xfId="0" applyNumberFormat="1" applyFont="1" applyBorder="1" applyAlignment="1"/>
    <xf numFmtId="176" fontId="55" fillId="0" borderId="0" xfId="4" applyNumberFormat="1" applyFont="1"/>
    <xf numFmtId="176" fontId="7" fillId="0" borderId="0" xfId="4" applyNumberFormat="1"/>
    <xf numFmtId="176" fontId="7" fillId="0" borderId="0" xfId="4" applyNumberFormat="1" applyAlignment="1">
      <alignment horizontal="right"/>
    </xf>
    <xf numFmtId="179" fontId="7" fillId="0" borderId="0" xfId="5" applyNumberFormat="1" applyFont="1" applyAlignment="1">
      <alignment horizontal="right"/>
    </xf>
    <xf numFmtId="0" fontId="59" fillId="0" borderId="0" xfId="4" applyFont="1"/>
    <xf numFmtId="176" fontId="8" fillId="0" borderId="0" xfId="4" applyNumberFormat="1" applyFont="1"/>
    <xf numFmtId="176" fontId="8" fillId="0" borderId="0" xfId="4" quotePrefix="1" applyNumberFormat="1" applyFont="1"/>
    <xf numFmtId="176" fontId="8" fillId="0" borderId="10" xfId="4" applyNumberFormat="1" applyFont="1" applyBorder="1" applyAlignment="1">
      <alignment horizontal="centerContinuous"/>
    </xf>
    <xf numFmtId="176" fontId="9" fillId="0" borderId="1" xfId="4" applyNumberFormat="1" applyFont="1" applyBorder="1" applyAlignment="1">
      <alignment horizontal="centerContinuous"/>
    </xf>
    <xf numFmtId="176" fontId="7" fillId="0" borderId="3" xfId="4" applyNumberFormat="1" applyBorder="1" applyAlignment="1">
      <alignment horizontal="centerContinuous"/>
    </xf>
    <xf numFmtId="176" fontId="9" fillId="0" borderId="1" xfId="4" applyNumberFormat="1" applyFont="1" applyBorder="1" applyAlignment="1">
      <alignment horizontal="right"/>
    </xf>
    <xf numFmtId="179" fontId="7" fillId="0" borderId="3" xfId="5" applyNumberFormat="1" applyFont="1" applyBorder="1" applyAlignment="1">
      <alignment horizontal="right"/>
    </xf>
    <xf numFmtId="176" fontId="8" fillId="0" borderId="10" xfId="4" quotePrefix="1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right"/>
    </xf>
    <xf numFmtId="179" fontId="9" fillId="0" borderId="10" xfId="5" applyNumberFormat="1" applyFont="1" applyBorder="1" applyAlignment="1">
      <alignment horizontal="right"/>
    </xf>
    <xf numFmtId="176" fontId="8" fillId="0" borderId="9" xfId="4" quotePrefix="1" applyNumberFormat="1" applyFont="1" applyBorder="1" applyAlignment="1">
      <alignment horizontal="center"/>
    </xf>
    <xf numFmtId="176" fontId="7" fillId="0" borderId="9" xfId="4" applyNumberFormat="1" applyBorder="1" applyAlignment="1">
      <alignment horizontal="center"/>
    </xf>
    <xf numFmtId="176" fontId="7" fillId="0" borderId="9" xfId="4" applyNumberFormat="1" applyBorder="1" applyAlignment="1">
      <alignment horizontal="right"/>
    </xf>
    <xf numFmtId="179" fontId="7" fillId="0" borderId="9" xfId="5" applyNumberFormat="1" applyFont="1" applyBorder="1" applyAlignment="1">
      <alignment horizontal="right"/>
    </xf>
    <xf numFmtId="176" fontId="8" fillId="6" borderId="9" xfId="4" applyNumberFormat="1" applyFont="1" applyFill="1" applyBorder="1" applyAlignment="1">
      <alignment horizontal="right"/>
    </xf>
    <xf numFmtId="176" fontId="7" fillId="6" borderId="9" xfId="4" applyNumberFormat="1" applyFill="1" applyBorder="1"/>
    <xf numFmtId="176" fontId="7" fillId="6" borderId="9" xfId="4" applyNumberFormat="1" applyFill="1" applyBorder="1" applyAlignment="1">
      <alignment horizontal="right"/>
    </xf>
    <xf numFmtId="179" fontId="7" fillId="6" borderId="9" xfId="5" applyNumberFormat="1" applyFont="1" applyFill="1" applyBorder="1" applyAlignment="1">
      <alignment horizontal="right"/>
    </xf>
    <xf numFmtId="176" fontId="8" fillId="0" borderId="9" xfId="4" applyNumberFormat="1" applyFont="1" applyBorder="1" applyAlignment="1">
      <alignment horizontal="right"/>
    </xf>
    <xf numFmtId="176" fontId="7" fillId="0" borderId="9" xfId="4" applyNumberFormat="1" applyBorder="1"/>
    <xf numFmtId="176" fontId="60" fillId="7" borderId="9" xfId="4" applyNumberFormat="1" applyFont="1" applyFill="1" applyBorder="1" applyAlignment="1">
      <alignment horizontal="right"/>
    </xf>
    <xf numFmtId="176" fontId="61" fillId="7" borderId="9" xfId="4" applyNumberFormat="1" applyFont="1" applyFill="1" applyBorder="1"/>
    <xf numFmtId="176" fontId="61" fillId="7" borderId="9" xfId="4" applyNumberFormat="1" applyFont="1" applyFill="1" applyBorder="1" applyAlignment="1">
      <alignment horizontal="right"/>
    </xf>
    <xf numFmtId="179" fontId="61" fillId="7" borderId="9" xfId="5" applyNumberFormat="1" applyFont="1" applyFill="1" applyBorder="1" applyAlignment="1">
      <alignment horizontal="right"/>
    </xf>
    <xf numFmtId="176" fontId="8" fillId="0" borderId="10" xfId="4" quotePrefix="1" applyNumberFormat="1" applyFont="1" applyBorder="1" applyAlignment="1">
      <alignment horizontal="right"/>
    </xf>
    <xf numFmtId="176" fontId="7" fillId="0" borderId="10" xfId="4" applyNumberFormat="1" applyBorder="1"/>
    <xf numFmtId="176" fontId="7" fillId="0" borderId="10" xfId="4" applyNumberFormat="1" applyBorder="1" applyAlignment="1">
      <alignment horizontal="right"/>
    </xf>
    <xf numFmtId="179" fontId="7" fillId="0" borderId="10" xfId="5" applyNumberFormat="1" applyFont="1" applyBorder="1" applyAlignment="1">
      <alignment horizontal="right"/>
    </xf>
    <xf numFmtId="176" fontId="8" fillId="0" borderId="10" xfId="4" applyNumberFormat="1" applyFont="1" applyBorder="1" applyAlignment="1">
      <alignment horizontal="right"/>
    </xf>
    <xf numFmtId="179" fontId="0" fillId="0" borderId="10" xfId="5" applyNumberFormat="1" applyFont="1" applyBorder="1" applyAlignment="1">
      <alignment horizontal="right"/>
    </xf>
    <xf numFmtId="176" fontId="62" fillId="0" borderId="10" xfId="4" applyNumberFormat="1" applyFont="1" applyBorder="1" applyAlignment="1">
      <alignment horizontal="right"/>
    </xf>
    <xf numFmtId="176" fontId="14" fillId="7" borderId="9" xfId="4" applyNumberFormat="1" applyFont="1" applyFill="1" applyBorder="1" applyAlignment="1">
      <alignment horizontal="right"/>
    </xf>
    <xf numFmtId="176" fontId="11" fillId="7" borderId="9" xfId="4" applyNumberFormat="1" applyFont="1" applyFill="1" applyBorder="1"/>
    <xf numFmtId="176" fontId="11" fillId="7" borderId="9" xfId="4" applyNumberFormat="1" applyFont="1" applyFill="1" applyBorder="1" applyAlignment="1">
      <alignment horizontal="right"/>
    </xf>
    <xf numFmtId="179" fontId="11" fillId="7" borderId="9" xfId="5" applyNumberFormat="1" applyFont="1" applyFill="1" applyBorder="1" applyAlignment="1">
      <alignment horizontal="right"/>
    </xf>
    <xf numFmtId="176" fontId="14" fillId="8" borderId="9" xfId="4" applyNumberFormat="1" applyFont="1" applyFill="1" applyBorder="1" applyAlignment="1">
      <alignment horizontal="right"/>
    </xf>
    <xf numFmtId="176" fontId="11" fillId="8" borderId="9" xfId="4" applyNumberFormat="1" applyFont="1" applyFill="1" applyBorder="1"/>
    <xf numFmtId="176" fontId="11" fillId="8" borderId="9" xfId="4" applyNumberFormat="1" applyFont="1" applyFill="1" applyBorder="1" applyAlignment="1">
      <alignment horizontal="right"/>
    </xf>
    <xf numFmtId="41" fontId="11" fillId="8" borderId="9" xfId="5" applyNumberFormat="1" applyFont="1" applyFill="1" applyBorder="1" applyAlignment="1">
      <alignment horizontal="right"/>
    </xf>
    <xf numFmtId="3" fontId="7" fillId="0" borderId="10" xfId="0" applyNumberFormat="1" applyFont="1" applyBorder="1" applyAlignment="1"/>
    <xf numFmtId="179" fontId="0" fillId="0" borderId="0" xfId="5" applyNumberFormat="1" applyFont="1" applyAlignment="1">
      <alignment horizontal="right"/>
    </xf>
    <xf numFmtId="176" fontId="14" fillId="8" borderId="10" xfId="4" applyNumberFormat="1" applyFont="1" applyFill="1" applyBorder="1" applyAlignment="1">
      <alignment horizontal="right"/>
    </xf>
    <xf numFmtId="176" fontId="11" fillId="8" borderId="10" xfId="4" applyNumberFormat="1" applyFont="1" applyFill="1" applyBorder="1"/>
    <xf numFmtId="176" fontId="11" fillId="8" borderId="10" xfId="4" applyNumberFormat="1" applyFont="1" applyFill="1" applyBorder="1" applyAlignment="1">
      <alignment horizontal="right"/>
    </xf>
    <xf numFmtId="179" fontId="11" fillId="8" borderId="10" xfId="5" applyNumberFormat="1" applyFont="1" applyFill="1" applyBorder="1" applyAlignment="1">
      <alignment horizontal="right"/>
    </xf>
    <xf numFmtId="176" fontId="14" fillId="7" borderId="10" xfId="4" applyNumberFormat="1" applyFont="1" applyFill="1" applyBorder="1" applyAlignment="1">
      <alignment horizontal="right"/>
    </xf>
    <xf numFmtId="176" fontId="11" fillId="7" borderId="10" xfId="4" applyNumberFormat="1" applyFont="1" applyFill="1" applyBorder="1"/>
    <xf numFmtId="176" fontId="11" fillId="7" borderId="10" xfId="4" applyNumberFormat="1" applyFont="1" applyFill="1" applyBorder="1" applyAlignment="1">
      <alignment horizontal="right"/>
    </xf>
    <xf numFmtId="179" fontId="11" fillId="7" borderId="10" xfId="5" applyNumberFormat="1" applyFont="1" applyFill="1" applyBorder="1" applyAlignment="1">
      <alignment horizontal="right"/>
    </xf>
    <xf numFmtId="179" fontId="7" fillId="0" borderId="10" xfId="5" applyNumberFormat="1" applyFont="1" applyFill="1" applyBorder="1" applyAlignment="1">
      <alignment horizontal="right"/>
    </xf>
    <xf numFmtId="176" fontId="58" fillId="0" borderId="10" xfId="4" applyNumberFormat="1" applyFont="1" applyBorder="1" applyAlignment="1">
      <alignment horizontal="right"/>
    </xf>
    <xf numFmtId="176" fontId="65" fillId="0" borderId="10" xfId="4" applyNumberFormat="1" applyFont="1" applyBorder="1"/>
    <xf numFmtId="0" fontId="7" fillId="0" borderId="10" xfId="4" applyBorder="1"/>
    <xf numFmtId="176" fontId="23" fillId="0" borderId="10" xfId="4" applyNumberFormat="1" applyFont="1" applyBorder="1" applyAlignment="1">
      <alignment horizontal="center"/>
    </xf>
    <xf numFmtId="10" fontId="66" fillId="0" borderId="9" xfId="0" applyNumberFormat="1" applyFont="1" applyBorder="1" applyAlignment="1">
      <alignment horizontal="center"/>
    </xf>
    <xf numFmtId="10" fontId="66" fillId="0" borderId="6" xfId="3" applyNumberFormat="1" applyFont="1" applyBorder="1" applyAlignment="1">
      <alignment horizontal="center"/>
    </xf>
    <xf numFmtId="41" fontId="7" fillId="0" borderId="9" xfId="2" applyNumberFormat="1" applyFont="1" applyBorder="1" applyAlignment="1"/>
    <xf numFmtId="0" fontId="62" fillId="0" borderId="10" xfId="0" quotePrefix="1" applyFont="1" applyBorder="1" applyAlignment="1">
      <alignment horizontal="center"/>
    </xf>
    <xf numFmtId="0" fontId="62" fillId="0" borderId="10" xfId="0" applyFont="1" applyBorder="1" applyAlignment="1">
      <alignment horizontal="center"/>
    </xf>
    <xf numFmtId="0" fontId="58" fillId="0" borderId="10" xfId="0" applyFont="1" applyBorder="1" applyAlignment="1">
      <alignment horizontal="center"/>
    </xf>
    <xf numFmtId="0" fontId="67" fillId="0" borderId="10" xfId="0" applyFont="1" applyBorder="1" applyAlignment="1">
      <alignment horizontal="center"/>
    </xf>
    <xf numFmtId="176" fontId="33" fillId="0" borderId="10" xfId="4" applyNumberFormat="1" applyFont="1" applyBorder="1" applyAlignment="1">
      <alignment horizontal="right"/>
    </xf>
    <xf numFmtId="176" fontId="67" fillId="0" borderId="10" xfId="4" quotePrefix="1" applyNumberFormat="1" applyFont="1" applyBorder="1" applyAlignment="1">
      <alignment horizontal="right"/>
    </xf>
    <xf numFmtId="176" fontId="33" fillId="0" borderId="9" xfId="4" applyNumberFormat="1" applyFont="1" applyBorder="1" applyAlignment="1">
      <alignment horizontal="right"/>
    </xf>
    <xf numFmtId="176" fontId="41" fillId="0" borderId="10" xfId="4" applyNumberFormat="1" applyFont="1" applyBorder="1" applyAlignment="1">
      <alignment horizontal="right"/>
    </xf>
    <xf numFmtId="0" fontId="33" fillId="0" borderId="10" xfId="4" applyFont="1" applyBorder="1" applyAlignment="1">
      <alignment horizontal="right"/>
    </xf>
    <xf numFmtId="176" fontId="67" fillId="0" borderId="10" xfId="4" applyNumberFormat="1" applyFont="1" applyBorder="1" applyAlignment="1">
      <alignment horizontal="right"/>
    </xf>
    <xf numFmtId="176" fontId="70" fillId="7" borderId="10" xfId="4" applyNumberFormat="1" applyFont="1" applyFill="1" applyBorder="1" applyAlignment="1">
      <alignment horizontal="right"/>
    </xf>
    <xf numFmtId="176" fontId="62" fillId="0" borderId="10" xfId="0" applyNumberFormat="1" applyFont="1" applyBorder="1" applyAlignment="1">
      <alignment horizontal="center" vertical="center"/>
    </xf>
    <xf numFmtId="176" fontId="62" fillId="0" borderId="10" xfId="0" quotePrefix="1" applyNumberFormat="1" applyFont="1" applyBorder="1" applyAlignment="1">
      <alignment horizontal="center" vertical="center"/>
    </xf>
    <xf numFmtId="0" fontId="67" fillId="0" borderId="10" xfId="0" quotePrefix="1" applyFont="1" applyBorder="1" applyAlignment="1">
      <alignment horizontal="center"/>
    </xf>
    <xf numFmtId="178" fontId="62" fillId="0" borderId="11" xfId="2" applyNumberFormat="1" applyFont="1" applyBorder="1" applyAlignment="1"/>
    <xf numFmtId="176" fontId="62" fillId="0" borderId="0" xfId="0" applyNumberFormat="1" applyFont="1" applyAlignment="1"/>
    <xf numFmtId="178" fontId="62" fillId="4" borderId="11" xfId="2" applyNumberFormat="1" applyFont="1" applyFill="1" applyBorder="1" applyAlignment="1"/>
    <xf numFmtId="176" fontId="62" fillId="4" borderId="0" xfId="0" applyNumberFormat="1" applyFont="1" applyFill="1" applyAlignment="1"/>
    <xf numFmtId="176" fontId="8" fillId="4" borderId="0" xfId="0" applyNumberFormat="1" applyFont="1" applyFill="1" applyAlignment="1"/>
    <xf numFmtId="0" fontId="45" fillId="4" borderId="0" xfId="0" applyFont="1" applyFill="1" applyAlignment="1">
      <alignment horizontal="left"/>
    </xf>
    <xf numFmtId="178" fontId="62" fillId="3" borderId="0" xfId="2" applyNumberFormat="1" applyFont="1" applyFill="1" applyBorder="1" applyAlignment="1"/>
    <xf numFmtId="178" fontId="33" fillId="0" borderId="11" xfId="2" applyNumberFormat="1" applyFont="1" applyBorder="1" applyAlignment="1"/>
    <xf numFmtId="0" fontId="45" fillId="0" borderId="0" xfId="0" applyFont="1" applyAlignment="1">
      <alignment horizontal="left"/>
    </xf>
    <xf numFmtId="178" fontId="62" fillId="3" borderId="11" xfId="2" applyNumberFormat="1" applyFont="1" applyFill="1" applyBorder="1" applyAlignment="1"/>
    <xf numFmtId="176" fontId="8" fillId="3" borderId="0" xfId="0" applyNumberFormat="1" applyFont="1" applyFill="1" applyAlignment="1"/>
    <xf numFmtId="0" fontId="45" fillId="3" borderId="0" xfId="0" applyFont="1" applyFill="1" applyAlignment="1">
      <alignment horizontal="left"/>
    </xf>
    <xf numFmtId="176" fontId="8" fillId="3" borderId="0" xfId="0" applyNumberFormat="1" applyFont="1" applyFill="1" applyAlignment="1">
      <alignment horizontal="center"/>
    </xf>
    <xf numFmtId="0" fontId="45" fillId="3" borderId="0" xfId="0" quotePrefix="1" applyFont="1" applyFill="1" applyAlignment="1">
      <alignment horizontal="left"/>
    </xf>
    <xf numFmtId="0" fontId="67" fillId="2" borderId="10" xfId="0" applyFont="1" applyFill="1" applyBorder="1" applyAlignment="1">
      <alignment horizontal="center"/>
    </xf>
    <xf numFmtId="176" fontId="0" fillId="0" borderId="0" xfId="0" applyNumberFormat="1" applyAlignment="1">
      <alignment horizontal="center"/>
    </xf>
    <xf numFmtId="3" fontId="0" fillId="0" borderId="0" xfId="0" applyNumberFormat="1" applyAlignment="1"/>
    <xf numFmtId="3" fontId="0" fillId="0" borderId="0" xfId="0" applyNumberFormat="1">
      <alignment vertical="center"/>
    </xf>
    <xf numFmtId="176" fontId="42" fillId="2" borderId="0" xfId="0" applyNumberFormat="1" applyFont="1" applyFill="1" applyAlignment="1"/>
    <xf numFmtId="181" fontId="7" fillId="0" borderId="10" xfId="3" applyNumberFormat="1" applyFont="1" applyBorder="1" applyAlignment="1"/>
    <xf numFmtId="176" fontId="52" fillId="0" borderId="3" xfId="4" applyNumberFormat="1" applyFont="1" applyBorder="1"/>
    <xf numFmtId="176" fontId="11" fillId="2" borderId="0" xfId="0" applyNumberFormat="1" applyFont="1" applyFill="1" applyAlignment="1"/>
    <xf numFmtId="176" fontId="52" fillId="0" borderId="10" xfId="4" applyNumberFormat="1" applyFont="1" applyBorder="1" applyAlignment="1">
      <alignment horizontal="right" vertical="center"/>
    </xf>
    <xf numFmtId="176" fontId="0" fillId="0" borderId="10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quotePrefix="1" applyFont="1" applyAlignment="1">
      <alignment horizontal="centerContinuous"/>
    </xf>
    <xf numFmtId="10" fontId="12" fillId="0" borderId="9" xfId="0" applyNumberFormat="1" applyFont="1" applyBorder="1" applyAlignment="1">
      <alignment horizontal="center"/>
    </xf>
    <xf numFmtId="10" fontId="12" fillId="2" borderId="5" xfId="0" applyNumberFormat="1" applyFont="1" applyFill="1" applyBorder="1" applyAlignment="1">
      <alignment horizontal="center"/>
    </xf>
    <xf numFmtId="43" fontId="75" fillId="0" borderId="9" xfId="0" applyNumberFormat="1" applyFont="1" applyBorder="1" applyAlignment="1">
      <alignment horizontal="center"/>
    </xf>
    <xf numFmtId="43" fontId="8" fillId="0" borderId="8" xfId="0" applyNumberFormat="1" applyFont="1" applyBorder="1" applyAlignment="1">
      <alignment horizontal="center"/>
    </xf>
    <xf numFmtId="181" fontId="7" fillId="2" borderId="9" xfId="3" applyNumberFormat="1" applyFont="1" applyFill="1" applyBorder="1" applyAlignment="1">
      <alignment horizontal="center"/>
    </xf>
    <xf numFmtId="181" fontId="7" fillId="0" borderId="9" xfId="3" applyNumberFormat="1" applyFont="1" applyFill="1" applyBorder="1" applyAlignment="1">
      <alignment horizontal="center"/>
    </xf>
    <xf numFmtId="181" fontId="21" fillId="2" borderId="9" xfId="3" applyNumberFormat="1" applyFont="1" applyFill="1" applyBorder="1" applyAlignment="1"/>
    <xf numFmtId="181" fontId="21" fillId="2" borderId="5" xfId="3" applyNumberFormat="1" applyFont="1" applyFill="1" applyBorder="1" applyAlignment="1"/>
    <xf numFmtId="181" fontId="7" fillId="2" borderId="5" xfId="3" applyNumberFormat="1" applyFont="1" applyFill="1" applyBorder="1" applyAlignment="1"/>
    <xf numFmtId="181" fontId="7" fillId="2" borderId="9" xfId="3" applyNumberFormat="1" applyFont="1" applyFill="1" applyBorder="1" applyAlignment="1"/>
    <xf numFmtId="181" fontId="7" fillId="0" borderId="5" xfId="2" applyNumberFormat="1" applyFont="1" applyBorder="1" applyAlignment="1"/>
    <xf numFmtId="176" fontId="0" fillId="0" borderId="8" xfId="0" applyNumberFormat="1" applyBorder="1" applyAlignment="1"/>
    <xf numFmtId="43" fontId="0" fillId="0" borderId="10" xfId="0" applyNumberFormat="1" applyBorder="1" applyAlignment="1"/>
    <xf numFmtId="10" fontId="0" fillId="0" borderId="10" xfId="3" applyNumberFormat="1" applyFont="1" applyFill="1" applyBorder="1" applyAlignment="1"/>
    <xf numFmtId="2" fontId="9" fillId="0" borderId="6" xfId="0" applyNumberFormat="1" applyFont="1" applyBorder="1" applyAlignment="1">
      <alignment horizontal="center"/>
    </xf>
    <xf numFmtId="10" fontId="9" fillId="0" borderId="6" xfId="3" applyNumberFormat="1" applyFont="1" applyFill="1" applyBorder="1" applyAlignment="1"/>
    <xf numFmtId="0" fontId="8" fillId="0" borderId="7" xfId="0" applyFont="1" applyBorder="1" applyAlignment="1">
      <alignment horizontal="center"/>
    </xf>
    <xf numFmtId="0" fontId="8" fillId="0" borderId="7" xfId="0" quotePrefix="1" applyFont="1" applyBorder="1" applyAlignment="1">
      <alignment horizontal="center"/>
    </xf>
    <xf numFmtId="0" fontId="8" fillId="0" borderId="15" xfId="0" quotePrefix="1" applyFont="1" applyBorder="1" applyAlignment="1">
      <alignment horizontal="center"/>
    </xf>
    <xf numFmtId="10" fontId="16" fillId="0" borderId="15" xfId="0" applyNumberFormat="1" applyFont="1" applyBorder="1" applyAlignment="1">
      <alignment horizontal="center"/>
    </xf>
    <xf numFmtId="0" fontId="77" fillId="0" borderId="0" xfId="0" applyFont="1" applyAlignment="1"/>
    <xf numFmtId="0" fontId="78" fillId="2" borderId="2" xfId="0" applyFont="1" applyFill="1" applyBorder="1" applyAlignment="1"/>
    <xf numFmtId="0" fontId="78" fillId="0" borderId="4" xfId="0" quotePrefix="1" applyFont="1" applyBorder="1" applyAlignment="1">
      <alignment horizontal="center"/>
    </xf>
    <xf numFmtId="0" fontId="78" fillId="0" borderId="9" xfId="0" quotePrefix="1" applyFont="1" applyBorder="1" applyAlignment="1">
      <alignment horizontal="center"/>
    </xf>
    <xf numFmtId="0" fontId="77" fillId="2" borderId="11" xfId="0" applyFont="1" applyFill="1" applyBorder="1" applyAlignment="1"/>
    <xf numFmtId="176" fontId="77" fillId="2" borderId="9" xfId="0" applyNumberFormat="1" applyFont="1" applyFill="1" applyBorder="1" applyAlignment="1"/>
    <xf numFmtId="176" fontId="77" fillId="0" borderId="9" xfId="0" applyNumberFormat="1" applyFont="1" applyBorder="1" applyAlignment="1"/>
    <xf numFmtId="176" fontId="77" fillId="0" borderId="10" xfId="0" applyNumberFormat="1" applyFont="1" applyBorder="1" applyAlignment="1"/>
    <xf numFmtId="176" fontId="77" fillId="2" borderId="10" xfId="0" applyNumberFormat="1" applyFont="1" applyFill="1" applyBorder="1" applyAlignment="1"/>
    <xf numFmtId="176" fontId="77" fillId="2" borderId="0" xfId="0" applyNumberFormat="1" applyFont="1" applyFill="1" applyAlignment="1"/>
    <xf numFmtId="0" fontId="78" fillId="0" borderId="0" xfId="0" applyFont="1" applyAlignment="1"/>
    <xf numFmtId="0" fontId="82" fillId="0" borderId="8" xfId="0" quotePrefix="1" applyFont="1" applyBorder="1" applyAlignment="1">
      <alignment horizontal="center"/>
    </xf>
    <xf numFmtId="0" fontId="82" fillId="0" borderId="9" xfId="0" applyFont="1" applyBorder="1" applyAlignment="1">
      <alignment horizontal="center"/>
    </xf>
    <xf numFmtId="0" fontId="81" fillId="2" borderId="8" xfId="0" applyFont="1" applyFill="1" applyBorder="1" applyAlignment="1"/>
    <xf numFmtId="176" fontId="52" fillId="5" borderId="10" xfId="4" applyNumberFormat="1" applyFont="1" applyFill="1" applyBorder="1"/>
    <xf numFmtId="10" fontId="0" fillId="2" borderId="3" xfId="3" applyNumberFormat="1" applyFont="1" applyFill="1" applyBorder="1" applyAlignment="1"/>
    <xf numFmtId="176" fontId="8" fillId="0" borderId="5" xfId="0" quotePrefix="1" applyNumberFormat="1" applyFont="1" applyBorder="1" applyAlignment="1">
      <alignment horizontal="center"/>
    </xf>
    <xf numFmtId="2" fontId="9" fillId="2" borderId="6" xfId="0" applyNumberFormat="1" applyFont="1" applyFill="1" applyBorder="1" applyAlignment="1">
      <alignment horizontal="center"/>
    </xf>
    <xf numFmtId="10" fontId="9" fillId="2" borderId="12" xfId="3" applyNumberFormat="1" applyFont="1" applyFill="1" applyBorder="1" applyAlignment="1"/>
    <xf numFmtId="176" fontId="9" fillId="0" borderId="9" xfId="0" applyNumberFormat="1" applyFont="1" applyBorder="1" applyAlignment="1"/>
    <xf numFmtId="176" fontId="9" fillId="2" borderId="9" xfId="0" quotePrefix="1" applyNumberFormat="1" applyFont="1" applyFill="1" applyBorder="1" applyAlignment="1">
      <alignment horizontal="center"/>
    </xf>
    <xf numFmtId="176" fontId="71" fillId="0" borderId="10" xfId="0" applyNumberFormat="1" applyFont="1" applyBorder="1" applyAlignment="1">
      <alignment horizontal="center"/>
    </xf>
    <xf numFmtId="176" fontId="71" fillId="0" borderId="3" xfId="0" applyNumberFormat="1" applyFont="1" applyBorder="1" applyAlignment="1">
      <alignment horizontal="center"/>
    </xf>
    <xf numFmtId="176" fontId="7" fillId="5" borderId="5" xfId="0" applyNumberFormat="1" applyFont="1" applyFill="1" applyBorder="1" applyAlignment="1"/>
    <xf numFmtId="178" fontId="62" fillId="0" borderId="11" xfId="2" applyNumberFormat="1" applyFont="1" applyFill="1" applyBorder="1" applyAlignment="1"/>
    <xf numFmtId="0" fontId="71" fillId="0" borderId="5" xfId="0" applyFont="1" applyBorder="1" applyAlignment="1">
      <alignment wrapText="1"/>
    </xf>
    <xf numFmtId="0" fontId="62" fillId="0" borderId="0" xfId="0" applyFont="1" applyAlignment="1">
      <alignment horizontal="left"/>
    </xf>
    <xf numFmtId="10" fontId="0" fillId="2" borderId="1" xfId="3" applyNumberFormat="1" applyFont="1" applyFill="1" applyBorder="1" applyAlignment="1"/>
    <xf numFmtId="10" fontId="21" fillId="2" borderId="10" xfId="3" applyNumberFormat="1" applyFont="1" applyFill="1" applyBorder="1" applyAlignment="1"/>
    <xf numFmtId="43" fontId="8" fillId="0" borderId="9" xfId="0" applyNumberFormat="1" applyFont="1" applyBorder="1" applyAlignment="1">
      <alignment horizontal="center"/>
    </xf>
    <xf numFmtId="182" fontId="0" fillId="0" borderId="0" xfId="0" applyNumberFormat="1" applyAlignment="1"/>
    <xf numFmtId="182" fontId="0" fillId="0" borderId="2" xfId="0" applyNumberFormat="1" applyBorder="1" applyAlignment="1"/>
    <xf numFmtId="182" fontId="8" fillId="0" borderId="4" xfId="0" quotePrefix="1" applyNumberFormat="1" applyFont="1" applyBorder="1" applyAlignment="1">
      <alignment horizontal="center"/>
    </xf>
    <xf numFmtId="182" fontId="14" fillId="0" borderId="8" xfId="0" quotePrefix="1" applyNumberFormat="1" applyFont="1" applyBorder="1" applyAlignment="1">
      <alignment horizontal="center"/>
    </xf>
    <xf numFmtId="182" fontId="18" fillId="0" borderId="9" xfId="0" applyNumberFormat="1" applyFont="1" applyBorder="1" applyAlignment="1">
      <alignment horizontal="center"/>
    </xf>
    <xf numFmtId="182" fontId="20" fillId="0" borderId="9" xfId="0" applyNumberFormat="1" applyFont="1" applyBorder="1" applyAlignment="1">
      <alignment horizontal="center"/>
    </xf>
    <xf numFmtId="182" fontId="17" fillId="2" borderId="8" xfId="0" applyNumberFormat="1" applyFont="1" applyFill="1" applyBorder="1" applyAlignment="1"/>
    <xf numFmtId="182" fontId="11" fillId="2" borderId="8" xfId="0" applyNumberFormat="1" applyFont="1" applyFill="1" applyBorder="1" applyAlignment="1"/>
    <xf numFmtId="182" fontId="17" fillId="0" borderId="6" xfId="0" applyNumberFormat="1" applyFont="1" applyBorder="1" applyAlignment="1"/>
    <xf numFmtId="182" fontId="11" fillId="2" borderId="6" xfId="0" applyNumberFormat="1" applyFont="1" applyFill="1" applyBorder="1" applyAlignment="1"/>
    <xf numFmtId="182" fontId="11" fillId="0" borderId="6" xfId="0" applyNumberFormat="1" applyFont="1" applyBorder="1" applyAlignment="1"/>
    <xf numFmtId="182" fontId="11" fillId="0" borderId="10" xfId="0" applyNumberFormat="1" applyFont="1" applyBorder="1" applyAlignment="1"/>
    <xf numFmtId="182" fontId="11" fillId="2" borderId="10" xfId="0" applyNumberFormat="1" applyFont="1" applyFill="1" applyBorder="1" applyAlignment="1"/>
    <xf numFmtId="182" fontId="0" fillId="0" borderId="10" xfId="0" applyNumberFormat="1" applyBorder="1" applyAlignment="1"/>
    <xf numFmtId="182" fontId="12" fillId="0" borderId="0" xfId="0" applyNumberFormat="1" applyFont="1" applyAlignment="1"/>
    <xf numFmtId="0" fontId="62" fillId="2" borderId="15" xfId="0" applyFont="1" applyFill="1" applyBorder="1" applyAlignment="1">
      <alignment horizontal="center"/>
    </xf>
    <xf numFmtId="41" fontId="11" fillId="0" borderId="6" xfId="0" applyNumberFormat="1" applyFont="1" applyBorder="1" applyAlignment="1"/>
    <xf numFmtId="41" fontId="11" fillId="0" borderId="10" xfId="0" applyNumberFormat="1" applyFont="1" applyBorder="1" applyAlignment="1"/>
    <xf numFmtId="0" fontId="86" fillId="0" borderId="9" xfId="0" applyFont="1" applyBorder="1" applyAlignment="1">
      <alignment horizontal="center"/>
    </xf>
    <xf numFmtId="0" fontId="86" fillId="0" borderId="8" xfId="0" applyFont="1" applyBorder="1" applyAlignment="1"/>
    <xf numFmtId="41" fontId="11" fillId="0" borderId="6" xfId="0" applyNumberFormat="1" applyFont="1" applyBorder="1" applyAlignment="1">
      <alignment horizontal="center"/>
    </xf>
    <xf numFmtId="41" fontId="11" fillId="0" borderId="10" xfId="0" applyNumberFormat="1" applyFont="1" applyBorder="1" applyAlignment="1">
      <alignment horizontal="center"/>
    </xf>
    <xf numFmtId="0" fontId="85" fillId="0" borderId="10" xfId="0" quotePrefix="1" applyFont="1" applyBorder="1" applyAlignment="1">
      <alignment horizontal="center"/>
    </xf>
    <xf numFmtId="41" fontId="11" fillId="5" borderId="6" xfId="0" applyNumberFormat="1" applyFont="1" applyFill="1" applyBorder="1" applyAlignment="1"/>
    <xf numFmtId="0" fontId="87" fillId="0" borderId="9" xfId="0" applyFont="1" applyBorder="1" applyAlignment="1">
      <alignment horizontal="center"/>
    </xf>
    <xf numFmtId="0" fontId="87" fillId="0" borderId="8" xfId="0" applyFont="1" applyBorder="1" applyAlignment="1"/>
    <xf numFmtId="41" fontId="11" fillId="5" borderId="10" xfId="0" applyNumberFormat="1" applyFont="1" applyFill="1" applyBorder="1" applyAlignment="1"/>
    <xf numFmtId="0" fontId="11" fillId="0" borderId="8" xfId="0" applyFont="1" applyBorder="1" applyAlignment="1"/>
    <xf numFmtId="41" fontId="11" fillId="0" borderId="9" xfId="0" applyNumberFormat="1" applyFont="1" applyBorder="1" applyAlignment="1"/>
    <xf numFmtId="42" fontId="11" fillId="0" borderId="9" xfId="0" applyNumberFormat="1" applyFont="1" applyBorder="1" applyAlignment="1"/>
    <xf numFmtId="180" fontId="0" fillId="2" borderId="6" xfId="0" applyNumberFormat="1" applyFill="1" applyBorder="1" applyAlignment="1"/>
    <xf numFmtId="0" fontId="8" fillId="5" borderId="0" xfId="0" applyFont="1" applyFill="1" applyAlignment="1"/>
    <xf numFmtId="0" fontId="51" fillId="5" borderId="0" xfId="0" applyFont="1" applyFill="1" applyAlignment="1">
      <alignment horizontal="centerContinuous"/>
    </xf>
    <xf numFmtId="176" fontId="8" fillId="5" borderId="0" xfId="0" applyNumberFormat="1" applyFont="1" applyFill="1" applyAlignment="1">
      <alignment horizontal="centerContinuous"/>
    </xf>
    <xf numFmtId="0" fontId="8" fillId="5" borderId="0" xfId="0" applyFont="1" applyFill="1" applyAlignment="1">
      <alignment horizontal="centerContinuous"/>
    </xf>
    <xf numFmtId="0" fontId="62" fillId="5" borderId="0" xfId="0" applyFont="1" applyFill="1" applyAlignment="1"/>
    <xf numFmtId="176" fontId="8" fillId="5" borderId="0" xfId="0" applyNumberFormat="1" applyFont="1" applyFill="1" applyAlignment="1"/>
    <xf numFmtId="0" fontId="8" fillId="5" borderId="10" xfId="0" applyFont="1" applyFill="1" applyBorder="1" applyAlignment="1">
      <alignment horizontal="center"/>
    </xf>
    <xf numFmtId="176" fontId="8" fillId="5" borderId="10" xfId="0" applyNumberFormat="1" applyFont="1" applyFill="1" applyBorder="1" applyAlignment="1">
      <alignment horizontal="center"/>
    </xf>
    <xf numFmtId="0" fontId="8" fillId="5" borderId="4" xfId="0" applyFont="1" applyFill="1" applyBorder="1" applyAlignment="1"/>
    <xf numFmtId="0" fontId="8" fillId="5" borderId="10" xfId="0" applyFont="1" applyFill="1" applyBorder="1" applyAlignment="1">
      <alignment horizontal="right"/>
    </xf>
    <xf numFmtId="176" fontId="8" fillId="5" borderId="10" xfId="0" quotePrefix="1" applyNumberFormat="1" applyFont="1" applyFill="1" applyBorder="1" applyAlignment="1">
      <alignment horizontal="left"/>
    </xf>
    <xf numFmtId="176" fontId="8" fillId="5" borderId="10" xfId="0" applyNumberFormat="1" applyFont="1" applyFill="1" applyBorder="1" applyAlignment="1"/>
    <xf numFmtId="0" fontId="33" fillId="5" borderId="10" xfId="0" applyFont="1" applyFill="1" applyBorder="1" applyAlignment="1">
      <alignment horizontal="right"/>
    </xf>
    <xf numFmtId="0" fontId="33" fillId="5" borderId="10" xfId="0" applyFont="1" applyFill="1" applyBorder="1" applyAlignment="1">
      <alignment horizontal="right" wrapText="1"/>
    </xf>
    <xf numFmtId="0" fontId="8" fillId="5" borderId="0" xfId="0" quotePrefix="1" applyFont="1" applyFill="1" applyAlignment="1">
      <alignment horizontal="left"/>
    </xf>
    <xf numFmtId="0" fontId="8" fillId="5" borderId="0" xfId="0" applyFont="1" applyFill="1" applyAlignment="1">
      <alignment horizontal="right"/>
    </xf>
    <xf numFmtId="0" fontId="33" fillId="5" borderId="0" xfId="0" applyFont="1" applyFill="1" applyAlignment="1"/>
    <xf numFmtId="0" fontId="0" fillId="5" borderId="0" xfId="0" applyFill="1" applyAlignment="1"/>
    <xf numFmtId="0" fontId="67" fillId="5" borderId="10" xfId="0" applyFont="1" applyFill="1" applyBorder="1" applyAlignment="1">
      <alignment horizontal="right"/>
    </xf>
    <xf numFmtId="0" fontId="8" fillId="5" borderId="10" xfId="0" quotePrefix="1" applyFont="1" applyFill="1" applyBorder="1" applyAlignment="1">
      <alignment horizontal="right"/>
    </xf>
    <xf numFmtId="176" fontId="0" fillId="5" borderId="0" xfId="0" applyNumberFormat="1" applyFill="1" applyAlignment="1"/>
    <xf numFmtId="0" fontId="0" fillId="5" borderId="10" xfId="0" applyFill="1" applyBorder="1" applyAlignment="1"/>
    <xf numFmtId="176" fontId="0" fillId="5" borderId="10" xfId="0" applyNumberFormat="1" applyFill="1" applyBorder="1" applyAlignment="1"/>
    <xf numFmtId="0" fontId="62" fillId="5" borderId="0" xfId="0" applyFont="1" applyFill="1" applyAlignment="1">
      <alignment horizontal="left"/>
    </xf>
    <xf numFmtId="0" fontId="62" fillId="0" borderId="0" xfId="0" applyFont="1" applyAlignment="1"/>
    <xf numFmtId="176" fontId="11" fillId="0" borderId="5" xfId="0" applyNumberFormat="1" applyFont="1" applyBorder="1" applyAlignment="1"/>
    <xf numFmtId="178" fontId="11" fillId="0" borderId="5" xfId="2" applyNumberFormat="1" applyFont="1" applyBorder="1" applyAlignment="1"/>
    <xf numFmtId="178" fontId="11" fillId="3" borderId="5" xfId="2" applyNumberFormat="1" applyFont="1" applyFill="1" applyBorder="1" applyAlignment="1"/>
    <xf numFmtId="178" fontId="11" fillId="4" borderId="5" xfId="2" applyNumberFormat="1" applyFont="1" applyFill="1" applyBorder="1" applyAlignment="1"/>
    <xf numFmtId="41" fontId="11" fillId="0" borderId="14" xfId="2" applyNumberFormat="1" applyFont="1" applyBorder="1" applyAlignment="1"/>
    <xf numFmtId="3" fontId="11" fillId="0" borderId="0" xfId="0" applyNumberFormat="1" applyFont="1" applyAlignment="1"/>
    <xf numFmtId="0" fontId="85" fillId="0" borderId="9" xfId="0" applyFont="1" applyBorder="1" applyAlignment="1">
      <alignment horizontal="center"/>
    </xf>
    <xf numFmtId="176" fontId="11" fillId="3" borderId="5" xfId="0" applyNumberFormat="1" applyFont="1" applyFill="1" applyBorder="1" applyAlignment="1"/>
    <xf numFmtId="176" fontId="11" fillId="4" borderId="5" xfId="0" applyNumberFormat="1" applyFont="1" applyFill="1" applyBorder="1" applyAlignment="1"/>
    <xf numFmtId="176" fontId="92" fillId="0" borderId="0" xfId="0" applyNumberFormat="1" applyFont="1" applyAlignment="1"/>
    <xf numFmtId="178" fontId="11" fillId="0" borderId="5" xfId="2" applyNumberFormat="1" applyFont="1" applyFill="1" applyBorder="1" applyAlignment="1"/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0" borderId="0" xfId="0" applyFont="1" applyAlignment="1">
      <alignment horizontal="center"/>
    </xf>
    <xf numFmtId="176" fontId="9" fillId="0" borderId="1" xfId="4" applyNumberFormat="1" applyFont="1" applyBorder="1" applyAlignment="1">
      <alignment horizontal="center"/>
    </xf>
    <xf numFmtId="176" fontId="9" fillId="0" borderId="3" xfId="4" applyNumberFormat="1" applyFont="1" applyBorder="1" applyAlignment="1">
      <alignment horizontal="center"/>
    </xf>
    <xf numFmtId="0" fontId="8" fillId="0" borderId="8" xfId="0" quotePrefix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2" borderId="8" xfId="0" quotePrefix="1" applyFont="1" applyFill="1" applyBorder="1" applyAlignment="1">
      <alignment horizontal="center" vertical="center"/>
    </xf>
    <xf numFmtId="0" fontId="79" fillId="2" borderId="1" xfId="0" applyFont="1" applyFill="1" applyBorder="1" applyAlignment="1">
      <alignment horizontal="left"/>
    </xf>
    <xf numFmtId="0" fontId="79" fillId="2" borderId="2" xfId="0" applyFont="1" applyFill="1" applyBorder="1" applyAlignment="1">
      <alignment horizontal="left"/>
    </xf>
    <xf numFmtId="0" fontId="79" fillId="2" borderId="3" xfId="0" applyFont="1" applyFill="1" applyBorder="1" applyAlignment="1">
      <alignment horizontal="left"/>
    </xf>
    <xf numFmtId="176" fontId="0" fillId="0" borderId="10" xfId="0" applyNumberFormat="1" applyFill="1" applyBorder="1" applyAlignment="1"/>
    <xf numFmtId="3" fontId="76" fillId="0" borderId="10" xfId="0" applyNumberFormat="1" applyFont="1" applyFill="1" applyBorder="1" applyAlignment="1">
      <alignment horizontal="right" vertical="center" wrapText="1"/>
    </xf>
    <xf numFmtId="176" fontId="0" fillId="0" borderId="9" xfId="0" applyNumberFormat="1" applyFill="1" applyBorder="1" applyAlignment="1"/>
    <xf numFmtId="176" fontId="54" fillId="0" borderId="10" xfId="0" applyNumberFormat="1" applyFont="1" applyFill="1" applyBorder="1" applyAlignment="1"/>
  </cellXfs>
  <cellStyles count="9">
    <cellStyle name="一般" xfId="0" builtinId="0"/>
    <cellStyle name="一般 2" xfId="4" xr:uid="{00000000-0005-0000-0000-000001000000}"/>
    <cellStyle name="一般 2 2" xfId="7" xr:uid="{C2A63B68-3296-43D6-9978-82EA59BF01DE}"/>
    <cellStyle name="一般 2 3" xfId="8" xr:uid="{A488C721-6F03-4305-9AA4-B51BD832116F}"/>
    <cellStyle name="千分位" xfId="1" builtinId="3"/>
    <cellStyle name="千分位 3" xfId="5" xr:uid="{00000000-0005-0000-0000-000003000000}"/>
    <cellStyle name="百分比" xfId="3" builtinId="5"/>
    <cellStyle name="貨幣" xfId="2" builtinId="4"/>
    <cellStyle name="貨幣 2" xfId="6" xr:uid="{F4628399-4A8B-41B3-83D2-E3C4DDE0DC2D}"/>
  </cellStyles>
  <dxfs count="65"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</dxfs>
  <tableStyles count="0" defaultTableStyle="TableStyleMedium2" defaultPivotStyle="PivotStyleLight16"/>
  <colors>
    <mruColors>
      <color rgb="FF0000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%2012%20&#25972;&#36554;&#20986;&#21475;.xlsx" TargetMode="External"/><Relationship Id="rId1" Type="http://schemas.openxmlformats.org/officeDocument/2006/relationships/externalLinkPath" Target="file:///D:\DATA%20Files\Downloads\&#36914;&#20986;&#21475;&#20540;&#34920;%20-%202024%2012%20&#25972;&#36554;&#20986;&#21475;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-12-&#38646;&#20214;&#20986;&#21475;.xlsx" TargetMode="External"/><Relationship Id="rId1" Type="http://schemas.openxmlformats.org/officeDocument/2006/relationships/externalLinkPath" Target="file:///D:\DATA%20Files\Downloads\&#36914;&#20986;&#21475;&#20540;&#34920;%20-%202024-12-&#38646;&#20214;&#20986;&#21475;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-12%20&#38646;&#20214;&#20986;&#21475;.xlsx" TargetMode="External"/><Relationship Id="rId1" Type="http://schemas.openxmlformats.org/officeDocument/2006/relationships/externalLinkPath" Target="file:///D:\DATA%20Files\Downloads\&#36914;&#20986;&#21475;&#20540;&#34920;%20-%202024-12%20&#38646;&#20214;&#20986;&#21475;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-1-12%20&#38646;&#20214;&#36914;&#21475;.xlsx" TargetMode="External"/><Relationship Id="rId1" Type="http://schemas.openxmlformats.org/officeDocument/2006/relationships/externalLinkPath" Target="file:///D:\DATA%20Files\Downloads\&#36914;&#20986;&#21475;&#20540;&#34920;%20-%202024-1-12%20&#38646;&#20214;&#36914;&#21475;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-12&#38646;&#20214;&#36914;&#21475;.xlsx" TargetMode="External"/><Relationship Id="rId1" Type="http://schemas.openxmlformats.org/officeDocument/2006/relationships/externalLinkPath" Target="file:///D:\DATA%20Files\Downloads\&#36914;&#20986;&#21475;&#20540;&#34920;%20-%202024-12&#38646;&#20214;&#36914;&#2147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08;&#24180;&#32113;&#35336;/2018&#32113;&#35336;/BP10703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%2012%20&#38651;&#36628;&#36554;&#20986;&#21475;%20&#26356;&#26032;.xlsx" TargetMode="External"/><Relationship Id="rId1" Type="http://schemas.openxmlformats.org/officeDocument/2006/relationships/externalLinkPath" Target="file:///D:\DATA%20Files\Downloads\&#36914;&#20986;&#21475;&#20540;&#34920;%20-%202024%2012%20&#38651;&#36628;&#36554;&#20986;&#21475;%20&#26356;&#26032;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%201-12%20&#38651;&#36628;&#36554;&#20986;&#21475;%20&#26356;&#26032;.xlsx" TargetMode="External"/><Relationship Id="rId1" Type="http://schemas.openxmlformats.org/officeDocument/2006/relationships/externalLinkPath" Target="file:///D:\DATA%20Files\Downloads\&#36914;&#20986;&#21475;&#20540;&#34920;%20-%202024%201-12%20&#38651;&#36628;&#36554;&#20986;&#21475;%20&#26356;&#26032;.xlsx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%2012%20&#38646;&#20214;&#20986;&#21475;%20&#26356;&#26032;.xlsx" TargetMode="External"/><Relationship Id="rId1" Type="http://schemas.openxmlformats.org/officeDocument/2006/relationships/externalLinkPath" Target="file:///D:\DATA%20Files\Downloads\&#36914;&#20986;&#21475;&#20540;&#34920;%20-%202024%2012%20&#38646;&#20214;&#20986;&#21475;%20&#26356;&#26032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%201-12%20&#25972;&#36554;&#20986;&#21475;.xlsx" TargetMode="External"/><Relationship Id="rId1" Type="http://schemas.openxmlformats.org/officeDocument/2006/relationships/externalLinkPath" Target="file:///D:\DATA%20Files\Downloads\&#36914;&#20986;&#21475;&#20540;&#34920;%20-%202024%201-12%20&#25972;&#36554;&#20986;&#2147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OneDrive/&#26700;&#38754;/&#32113;&#35336;&#23384;&#27284;/AL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0&#24180;5&#26376;&#27491;&#26412;&#32113;&#35336;(&#26377;&#20989;&#25976;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OneDrive/&#26700;&#38754;/&#32113;&#35336;&#23384;&#27284;/ALL12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-12-&#25972;&#36554;&#36914;&#21475;.xlsx" TargetMode="External"/><Relationship Id="rId1" Type="http://schemas.openxmlformats.org/officeDocument/2006/relationships/externalLinkPath" Target="file:///D:\DATA%20Files\Downloads\&#36914;&#20986;&#21475;&#20540;&#34920;%20-%202024-12-&#25972;&#36554;&#36914;&#21475;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-1-12&#25972;&#36554;&#36914;&#21475;.xlsx" TargetMode="External"/><Relationship Id="rId1" Type="http://schemas.openxmlformats.org/officeDocument/2006/relationships/externalLinkPath" Target="file:///D:\DATA%20Files\Downloads\&#36914;&#20986;&#21475;&#20540;&#34920;%20-%202024-1-12&#25972;&#36554;&#36914;&#21475;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-1-12%20&#25722;&#30090;&#36554;&#20986;&#21475;.xlsx" TargetMode="External"/><Relationship Id="rId1" Type="http://schemas.openxmlformats.org/officeDocument/2006/relationships/externalLinkPath" Target="file:///D:\DATA%20Files\Downloads\&#36914;&#20986;&#21475;&#20540;&#34920;%20-%202024-1-12%20&#25722;&#30090;&#36554;&#20986;&#2147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301/2023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C10" t="str">
            <v>總計</v>
          </cell>
          <cell r="D10">
            <v>86085002</v>
          </cell>
          <cell r="E10">
            <v>80180</v>
          </cell>
        </row>
        <row r="11">
          <cell r="C11" t="str">
            <v>美國</v>
          </cell>
          <cell r="D11">
            <v>17723148</v>
          </cell>
          <cell r="E11">
            <v>22918</v>
          </cell>
        </row>
        <row r="12">
          <cell r="C12" t="str">
            <v>荷蘭</v>
          </cell>
          <cell r="D12">
            <v>14676786</v>
          </cell>
          <cell r="E12">
            <v>10318</v>
          </cell>
        </row>
        <row r="13">
          <cell r="C13" t="str">
            <v>中國大陸</v>
          </cell>
          <cell r="D13">
            <v>8106188</v>
          </cell>
          <cell r="E13">
            <v>5380</v>
          </cell>
        </row>
        <row r="14">
          <cell r="C14" t="str">
            <v>德國</v>
          </cell>
          <cell r="D14">
            <v>5712407</v>
          </cell>
          <cell r="E14">
            <v>5325</v>
          </cell>
        </row>
        <row r="15">
          <cell r="C15" t="str">
            <v>澳大利亞</v>
          </cell>
          <cell r="D15">
            <v>4948153</v>
          </cell>
          <cell r="E15">
            <v>3898</v>
          </cell>
        </row>
        <row r="16">
          <cell r="C16" t="str">
            <v>英國</v>
          </cell>
          <cell r="D16">
            <v>4801415</v>
          </cell>
          <cell r="E16">
            <v>4138</v>
          </cell>
        </row>
        <row r="17">
          <cell r="C17" t="str">
            <v>加拿大</v>
          </cell>
          <cell r="D17">
            <v>3677372</v>
          </cell>
          <cell r="E17">
            <v>2562</v>
          </cell>
        </row>
        <row r="18">
          <cell r="C18" t="str">
            <v>法國</v>
          </cell>
          <cell r="D18">
            <v>3578726</v>
          </cell>
          <cell r="E18">
            <v>2003</v>
          </cell>
        </row>
        <row r="19">
          <cell r="C19" t="str">
            <v>比利時</v>
          </cell>
          <cell r="D19">
            <v>2648953</v>
          </cell>
          <cell r="E19">
            <v>1641</v>
          </cell>
        </row>
        <row r="20">
          <cell r="C20" t="str">
            <v>義大利</v>
          </cell>
          <cell r="D20">
            <v>1571121</v>
          </cell>
          <cell r="E20">
            <v>1128</v>
          </cell>
        </row>
        <row r="21">
          <cell r="C21" t="str">
            <v>日本</v>
          </cell>
          <cell r="D21">
            <v>1560375</v>
          </cell>
          <cell r="E21">
            <v>1533</v>
          </cell>
        </row>
        <row r="22">
          <cell r="C22" t="str">
            <v>西班牙</v>
          </cell>
          <cell r="D22">
            <v>1444028</v>
          </cell>
          <cell r="E22">
            <v>1142</v>
          </cell>
        </row>
        <row r="23">
          <cell r="C23" t="str">
            <v>瑞士</v>
          </cell>
          <cell r="D23">
            <v>1345349</v>
          </cell>
          <cell r="E23">
            <v>1502</v>
          </cell>
        </row>
        <row r="24">
          <cell r="C24" t="str">
            <v>波蘭</v>
          </cell>
          <cell r="D24">
            <v>1309914</v>
          </cell>
          <cell r="E24">
            <v>2348</v>
          </cell>
        </row>
        <row r="25">
          <cell r="C25" t="str">
            <v>俄羅斯</v>
          </cell>
          <cell r="D25">
            <v>1215363</v>
          </cell>
          <cell r="E25">
            <v>1247</v>
          </cell>
        </row>
        <row r="26">
          <cell r="C26" t="str">
            <v>挪威</v>
          </cell>
          <cell r="D26">
            <v>1114532</v>
          </cell>
          <cell r="E26">
            <v>1280</v>
          </cell>
        </row>
        <row r="27">
          <cell r="C27" t="str">
            <v>南非</v>
          </cell>
          <cell r="D27">
            <v>1053171</v>
          </cell>
          <cell r="E27">
            <v>508</v>
          </cell>
        </row>
        <row r="28">
          <cell r="C28" t="str">
            <v>紐西蘭</v>
          </cell>
          <cell r="D28">
            <v>925584</v>
          </cell>
          <cell r="E28">
            <v>789</v>
          </cell>
        </row>
        <row r="29">
          <cell r="C29" t="str">
            <v>捷克</v>
          </cell>
          <cell r="D29">
            <v>919735</v>
          </cell>
          <cell r="E29">
            <v>1587</v>
          </cell>
        </row>
        <row r="30">
          <cell r="C30" t="str">
            <v>哥倫比亞</v>
          </cell>
          <cell r="D30">
            <v>867395</v>
          </cell>
          <cell r="E30">
            <v>416</v>
          </cell>
        </row>
        <row r="31">
          <cell r="C31" t="str">
            <v>韓國</v>
          </cell>
          <cell r="D31">
            <v>855326</v>
          </cell>
          <cell r="E31">
            <v>557</v>
          </cell>
        </row>
        <row r="32">
          <cell r="C32" t="str">
            <v>墨西哥</v>
          </cell>
          <cell r="D32">
            <v>795444</v>
          </cell>
          <cell r="E32">
            <v>507</v>
          </cell>
        </row>
        <row r="33">
          <cell r="C33" t="str">
            <v>巴西</v>
          </cell>
          <cell r="D33">
            <v>702956</v>
          </cell>
          <cell r="E33">
            <v>324</v>
          </cell>
        </row>
        <row r="34">
          <cell r="C34" t="str">
            <v>巴拿馬</v>
          </cell>
          <cell r="D34">
            <v>693349</v>
          </cell>
          <cell r="E34">
            <v>326</v>
          </cell>
        </row>
        <row r="35">
          <cell r="C35" t="str">
            <v>阿根廷</v>
          </cell>
          <cell r="D35">
            <v>463793</v>
          </cell>
          <cell r="E35">
            <v>761</v>
          </cell>
        </row>
        <row r="36">
          <cell r="C36" t="str">
            <v>愛爾蘭</v>
          </cell>
          <cell r="D36">
            <v>374538</v>
          </cell>
          <cell r="E36">
            <v>567</v>
          </cell>
        </row>
        <row r="37">
          <cell r="C37" t="str">
            <v>新加坡</v>
          </cell>
          <cell r="D37">
            <v>369398</v>
          </cell>
          <cell r="E37">
            <v>357</v>
          </cell>
        </row>
        <row r="38">
          <cell r="C38" t="str">
            <v>哥斯大黎加</v>
          </cell>
          <cell r="D38">
            <v>331958</v>
          </cell>
          <cell r="E38">
            <v>187</v>
          </cell>
        </row>
        <row r="39">
          <cell r="C39" t="str">
            <v>馬來西亞</v>
          </cell>
          <cell r="D39">
            <v>272937</v>
          </cell>
          <cell r="E39">
            <v>152</v>
          </cell>
        </row>
        <row r="40">
          <cell r="C40" t="str">
            <v>泰國</v>
          </cell>
          <cell r="D40">
            <v>257790</v>
          </cell>
          <cell r="E40">
            <v>189</v>
          </cell>
        </row>
        <row r="41">
          <cell r="C41" t="str">
            <v>匈牙利</v>
          </cell>
          <cell r="D41">
            <v>229988</v>
          </cell>
          <cell r="E41">
            <v>264</v>
          </cell>
        </row>
        <row r="42">
          <cell r="C42" t="str">
            <v>厄瓜多</v>
          </cell>
          <cell r="D42">
            <v>217549</v>
          </cell>
          <cell r="E42">
            <v>747</v>
          </cell>
        </row>
        <row r="43">
          <cell r="C43" t="str">
            <v>香港</v>
          </cell>
          <cell r="D43">
            <v>171583</v>
          </cell>
          <cell r="E43">
            <v>172</v>
          </cell>
        </row>
        <row r="44">
          <cell r="C44" t="str">
            <v>拉脫維亞</v>
          </cell>
          <cell r="D44">
            <v>163454</v>
          </cell>
          <cell r="E44">
            <v>243</v>
          </cell>
        </row>
        <row r="45">
          <cell r="C45" t="str">
            <v>智利</v>
          </cell>
          <cell r="D45">
            <v>163208</v>
          </cell>
          <cell r="E45">
            <v>87</v>
          </cell>
        </row>
        <row r="46">
          <cell r="C46" t="str">
            <v>克羅埃西亞</v>
          </cell>
          <cell r="D46">
            <v>134576</v>
          </cell>
          <cell r="E46">
            <v>329</v>
          </cell>
        </row>
        <row r="47">
          <cell r="C47" t="str">
            <v>丹麥</v>
          </cell>
          <cell r="D47">
            <v>121213</v>
          </cell>
          <cell r="E47">
            <v>2342</v>
          </cell>
        </row>
        <row r="48">
          <cell r="C48" t="str">
            <v>愛沙尼亞</v>
          </cell>
          <cell r="D48">
            <v>94150</v>
          </cell>
          <cell r="E48">
            <v>103</v>
          </cell>
        </row>
        <row r="49">
          <cell r="C49" t="str">
            <v>柬埔寨</v>
          </cell>
          <cell r="D49">
            <v>89840</v>
          </cell>
          <cell r="E49">
            <v>59</v>
          </cell>
        </row>
        <row r="50">
          <cell r="C50" t="str">
            <v>關島</v>
          </cell>
          <cell r="D50">
            <v>81527</v>
          </cell>
          <cell r="E50">
            <v>30</v>
          </cell>
        </row>
        <row r="51">
          <cell r="C51" t="str">
            <v>阿拉伯聯合大公國</v>
          </cell>
          <cell r="D51">
            <v>75585</v>
          </cell>
          <cell r="E51">
            <v>45</v>
          </cell>
        </row>
        <row r="52">
          <cell r="C52" t="str">
            <v>多明尼加</v>
          </cell>
          <cell r="D52">
            <v>42211</v>
          </cell>
          <cell r="E52">
            <v>28</v>
          </cell>
        </row>
        <row r="53">
          <cell r="C53" t="str">
            <v>瓜地馬拉</v>
          </cell>
          <cell r="D53">
            <v>33775</v>
          </cell>
          <cell r="E53">
            <v>16</v>
          </cell>
        </row>
        <row r="54">
          <cell r="C54" t="str">
            <v>印尼</v>
          </cell>
          <cell r="D54">
            <v>28633</v>
          </cell>
          <cell r="E54">
            <v>6</v>
          </cell>
        </row>
        <row r="55">
          <cell r="C55" t="str">
            <v>芬蘭</v>
          </cell>
          <cell r="D55">
            <v>27586</v>
          </cell>
          <cell r="E55">
            <v>40</v>
          </cell>
        </row>
        <row r="56">
          <cell r="C56" t="str">
            <v>瑞典</v>
          </cell>
          <cell r="D56">
            <v>27216</v>
          </cell>
          <cell r="E56">
            <v>13</v>
          </cell>
        </row>
        <row r="57">
          <cell r="C57" t="str">
            <v>烏拉圭</v>
          </cell>
          <cell r="D57">
            <v>21151</v>
          </cell>
          <cell r="E57">
            <v>7</v>
          </cell>
        </row>
        <row r="58">
          <cell r="C58" t="str">
            <v>巴拉圭</v>
          </cell>
          <cell r="D58">
            <v>18073</v>
          </cell>
          <cell r="E58">
            <v>6</v>
          </cell>
        </row>
        <row r="59">
          <cell r="C59" t="str">
            <v>印度</v>
          </cell>
          <cell r="D59">
            <v>16472</v>
          </cell>
          <cell r="E59">
            <v>19</v>
          </cell>
        </row>
        <row r="60">
          <cell r="C60" t="str">
            <v>以色列</v>
          </cell>
          <cell r="D60">
            <v>6866</v>
          </cell>
          <cell r="E60">
            <v>3</v>
          </cell>
        </row>
        <row r="61">
          <cell r="C61" t="str">
            <v>菲律賓</v>
          </cell>
          <cell r="D61">
            <v>3142</v>
          </cell>
          <cell r="E61">
            <v>31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57888479</v>
          </cell>
          <cell r="D3">
            <v>836114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17552750</v>
          </cell>
          <cell r="D4">
            <v>433733</v>
          </cell>
          <cell r="E4">
            <v>0</v>
          </cell>
        </row>
        <row r="5">
          <cell r="A5">
            <v>87149200304</v>
          </cell>
          <cell r="B5" t="str">
            <v>輪圈及輪幅</v>
          </cell>
          <cell r="C5">
            <v>9327460</v>
          </cell>
          <cell r="D5">
            <v>65930</v>
          </cell>
          <cell r="E5">
            <v>64636</v>
          </cell>
        </row>
        <row r="6">
          <cell r="A6">
            <v>87149990111</v>
          </cell>
          <cell r="B6" t="str">
            <v>腳踏車用變速器</v>
          </cell>
          <cell r="C6">
            <v>9152435</v>
          </cell>
          <cell r="D6">
            <v>81114</v>
          </cell>
          <cell r="E6">
            <v>0</v>
          </cell>
        </row>
        <row r="7">
          <cell r="A7">
            <v>87149620002</v>
          </cell>
          <cell r="B7" t="str">
            <v>曲柄齒輪及其零件</v>
          </cell>
          <cell r="C7">
            <v>7903566</v>
          </cell>
          <cell r="D7">
            <v>172201</v>
          </cell>
          <cell r="E7">
            <v>0</v>
          </cell>
        </row>
        <row r="8">
          <cell r="A8">
            <v>87149990157</v>
          </cell>
          <cell r="B8" t="str">
            <v>腳踏車用座管及上下管</v>
          </cell>
          <cell r="C8">
            <v>6803041</v>
          </cell>
          <cell r="D8">
            <v>153802</v>
          </cell>
          <cell r="E8">
            <v>0</v>
          </cell>
        </row>
        <row r="9">
          <cell r="A9">
            <v>87149320906</v>
          </cell>
          <cell r="B9" t="str">
            <v>其他飛輪之鏈輪</v>
          </cell>
          <cell r="C9">
            <v>4969003</v>
          </cell>
          <cell r="D9">
            <v>161203</v>
          </cell>
          <cell r="E9">
            <v>0</v>
          </cell>
        </row>
        <row r="10">
          <cell r="A10">
            <v>87149200108</v>
          </cell>
          <cell r="B10" t="str">
            <v>輪圈</v>
          </cell>
          <cell r="C10">
            <v>4720995</v>
          </cell>
          <cell r="D10">
            <v>151077</v>
          </cell>
          <cell r="E10">
            <v>282709</v>
          </cell>
        </row>
        <row r="11">
          <cell r="A11">
            <v>87149310007</v>
          </cell>
          <cell r="B11" t="str">
            <v>輪轂，但倒煞車輪轂及輪轂煞車除外</v>
          </cell>
          <cell r="C11">
            <v>4191070</v>
          </cell>
          <cell r="D11">
            <v>83605</v>
          </cell>
          <cell r="E11">
            <v>0</v>
          </cell>
        </row>
        <row r="12">
          <cell r="A12">
            <v>87149990166</v>
          </cell>
          <cell r="B12" t="str">
            <v>腳踏車用把手</v>
          </cell>
          <cell r="C12">
            <v>3895422</v>
          </cell>
          <cell r="D12">
            <v>114842</v>
          </cell>
          <cell r="E12">
            <v>0</v>
          </cell>
        </row>
        <row r="13">
          <cell r="A13">
            <v>87149610004</v>
          </cell>
          <cell r="B13" t="str">
            <v>踏板及其零件</v>
          </cell>
          <cell r="C13">
            <v>3677436</v>
          </cell>
          <cell r="D13">
            <v>159170</v>
          </cell>
          <cell r="E13">
            <v>0</v>
          </cell>
        </row>
        <row r="14">
          <cell r="A14">
            <v>87149500007</v>
          </cell>
          <cell r="B14" t="str">
            <v>腳踏車車座</v>
          </cell>
          <cell r="C14">
            <v>3157518</v>
          </cell>
          <cell r="D14">
            <v>121509</v>
          </cell>
          <cell r="E14">
            <v>0</v>
          </cell>
        </row>
        <row r="15">
          <cell r="A15">
            <v>87149990148</v>
          </cell>
          <cell r="B15" t="str">
            <v>腳踏車用把手豎管</v>
          </cell>
          <cell r="C15">
            <v>2436180</v>
          </cell>
          <cell r="D15">
            <v>68334</v>
          </cell>
          <cell r="E15">
            <v>0</v>
          </cell>
        </row>
        <row r="16">
          <cell r="A16">
            <v>87149200206</v>
          </cell>
          <cell r="B16" t="str">
            <v>輪幅</v>
          </cell>
          <cell r="C16">
            <v>1457018</v>
          </cell>
          <cell r="D16">
            <v>105196</v>
          </cell>
          <cell r="E16">
            <v>15905222</v>
          </cell>
        </row>
        <row r="17">
          <cell r="A17">
            <v>87149990139</v>
          </cell>
          <cell r="B17" t="str">
            <v>腳踏車用軸心</v>
          </cell>
          <cell r="C17">
            <v>172169</v>
          </cell>
          <cell r="D17">
            <v>19010</v>
          </cell>
          <cell r="E17">
            <v>0</v>
          </cell>
        </row>
        <row r="18">
          <cell r="A18">
            <v>87149410006</v>
          </cell>
          <cell r="B18" t="str">
            <v>鋼?煞車器及其零件</v>
          </cell>
          <cell r="C18">
            <v>160345</v>
          </cell>
          <cell r="D18">
            <v>6864</v>
          </cell>
          <cell r="E18">
            <v>0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56342</v>
          </cell>
          <cell r="D19">
            <v>2291</v>
          </cell>
          <cell r="E19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25476644</v>
          </cell>
          <cell r="D3">
            <v>450955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9983205</v>
          </cell>
          <cell r="D4">
            <v>227921</v>
          </cell>
          <cell r="E4">
            <v>0</v>
          </cell>
        </row>
        <row r="5">
          <cell r="A5">
            <v>87149200108</v>
          </cell>
          <cell r="B5" t="str">
            <v>輪圈</v>
          </cell>
          <cell r="C5">
            <v>6228927</v>
          </cell>
          <cell r="D5">
            <v>65765</v>
          </cell>
          <cell r="E5">
            <v>143175</v>
          </cell>
        </row>
        <row r="6">
          <cell r="A6">
            <v>87149620002</v>
          </cell>
          <cell r="B6" t="str">
            <v>曲柄齒輪及其零件</v>
          </cell>
          <cell r="C6">
            <v>3256922</v>
          </cell>
          <cell r="D6">
            <v>125073</v>
          </cell>
          <cell r="E6">
            <v>0</v>
          </cell>
        </row>
        <row r="7">
          <cell r="A7">
            <v>87149990111</v>
          </cell>
          <cell r="B7" t="str">
            <v>腳踏車用變速器</v>
          </cell>
          <cell r="C7">
            <v>2963538</v>
          </cell>
          <cell r="D7">
            <v>44240</v>
          </cell>
          <cell r="E7">
            <v>0</v>
          </cell>
        </row>
        <row r="8">
          <cell r="A8">
            <v>87149310007</v>
          </cell>
          <cell r="B8" t="str">
            <v>輪轂，但倒煞車輪轂及輪轂煞車除外</v>
          </cell>
          <cell r="C8">
            <v>1927617</v>
          </cell>
          <cell r="D8">
            <v>42363</v>
          </cell>
          <cell r="E8">
            <v>0</v>
          </cell>
        </row>
        <row r="9">
          <cell r="A9">
            <v>87149990166</v>
          </cell>
          <cell r="B9" t="str">
            <v>腳踏車用把手</v>
          </cell>
          <cell r="C9">
            <v>1857231</v>
          </cell>
          <cell r="D9">
            <v>40440</v>
          </cell>
          <cell r="E9">
            <v>0</v>
          </cell>
        </row>
        <row r="10">
          <cell r="A10">
            <v>87149320906</v>
          </cell>
          <cell r="B10" t="str">
            <v>其他飛輪之鏈輪</v>
          </cell>
          <cell r="C10">
            <v>1496875</v>
          </cell>
          <cell r="D10">
            <v>39483</v>
          </cell>
          <cell r="E10">
            <v>0</v>
          </cell>
        </row>
        <row r="11">
          <cell r="A11">
            <v>87149990157</v>
          </cell>
          <cell r="B11" t="str">
            <v>腳踏車用座管及上下管</v>
          </cell>
          <cell r="C11">
            <v>1254527</v>
          </cell>
          <cell r="D11">
            <v>32314</v>
          </cell>
          <cell r="E11">
            <v>0</v>
          </cell>
        </row>
        <row r="12">
          <cell r="A12">
            <v>87149500007</v>
          </cell>
          <cell r="B12" t="str">
            <v>腳踏車車座</v>
          </cell>
          <cell r="C12">
            <v>1007141</v>
          </cell>
          <cell r="D12">
            <v>72288</v>
          </cell>
          <cell r="E12">
            <v>0</v>
          </cell>
        </row>
        <row r="13">
          <cell r="A13">
            <v>87149200206</v>
          </cell>
          <cell r="B13" t="str">
            <v>輪幅</v>
          </cell>
          <cell r="C13">
            <v>987962</v>
          </cell>
          <cell r="D13">
            <v>16535</v>
          </cell>
          <cell r="E13">
            <v>2236202</v>
          </cell>
        </row>
        <row r="14">
          <cell r="A14">
            <v>87149200304</v>
          </cell>
          <cell r="B14" t="str">
            <v>輪圈及輪幅</v>
          </cell>
          <cell r="C14">
            <v>769574</v>
          </cell>
          <cell r="D14">
            <v>24451</v>
          </cell>
          <cell r="E14">
            <v>382561</v>
          </cell>
        </row>
        <row r="15">
          <cell r="A15">
            <v>87149610004</v>
          </cell>
          <cell r="B15" t="str">
            <v>踏板及其零件</v>
          </cell>
          <cell r="C15">
            <v>532128</v>
          </cell>
          <cell r="D15">
            <v>22791</v>
          </cell>
          <cell r="E15">
            <v>0</v>
          </cell>
        </row>
        <row r="16">
          <cell r="A16">
            <v>87149990148</v>
          </cell>
          <cell r="B16" t="str">
            <v>腳踏車用把手豎管</v>
          </cell>
          <cell r="C16">
            <v>520012</v>
          </cell>
          <cell r="D16">
            <v>25543</v>
          </cell>
          <cell r="E16">
            <v>0</v>
          </cell>
        </row>
        <row r="17">
          <cell r="A17">
            <v>87149410006</v>
          </cell>
          <cell r="B17" t="str">
            <v>鋼?煞車器及其零件</v>
          </cell>
          <cell r="C17">
            <v>332758</v>
          </cell>
          <cell r="D17">
            <v>6444</v>
          </cell>
          <cell r="E17">
            <v>0</v>
          </cell>
        </row>
        <row r="18">
          <cell r="A18">
            <v>87149990139</v>
          </cell>
          <cell r="B18" t="str">
            <v>腳踏車用軸心</v>
          </cell>
          <cell r="C18">
            <v>52678</v>
          </cell>
          <cell r="D18">
            <v>6000</v>
          </cell>
          <cell r="E18">
            <v>0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38855</v>
          </cell>
          <cell r="D19">
            <v>491</v>
          </cell>
          <cell r="E19">
            <v>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305255286</v>
          </cell>
          <cell r="D3">
            <v>4213379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92799803</v>
          </cell>
          <cell r="D4">
            <v>1591516</v>
          </cell>
          <cell r="E4">
            <v>0</v>
          </cell>
        </row>
        <row r="5">
          <cell r="A5">
            <v>87149200108</v>
          </cell>
          <cell r="B5" t="str">
            <v>輪圈</v>
          </cell>
          <cell r="C5">
            <v>66286641</v>
          </cell>
          <cell r="D5">
            <v>643955</v>
          </cell>
          <cell r="E5">
            <v>1381798</v>
          </cell>
        </row>
        <row r="6">
          <cell r="A6">
            <v>87149620002</v>
          </cell>
          <cell r="B6" t="str">
            <v>曲柄齒輪及其零件</v>
          </cell>
          <cell r="C6">
            <v>33692158</v>
          </cell>
          <cell r="D6">
            <v>1144968</v>
          </cell>
          <cell r="E6">
            <v>0</v>
          </cell>
        </row>
        <row r="7">
          <cell r="A7">
            <v>87149990111</v>
          </cell>
          <cell r="B7" t="str">
            <v>腳踏車用變速器</v>
          </cell>
          <cell r="C7">
            <v>29131523</v>
          </cell>
          <cell r="D7">
            <v>364820</v>
          </cell>
          <cell r="E7">
            <v>0</v>
          </cell>
        </row>
        <row r="8">
          <cell r="A8">
            <v>87149310007</v>
          </cell>
          <cell r="B8" t="str">
            <v>輪轂，但倒煞車輪轂及輪轂煞車除外</v>
          </cell>
          <cell r="C8">
            <v>28417739</v>
          </cell>
          <cell r="D8">
            <v>683080</v>
          </cell>
          <cell r="E8">
            <v>0</v>
          </cell>
        </row>
        <row r="9">
          <cell r="A9">
            <v>87149990166</v>
          </cell>
          <cell r="B9" t="str">
            <v>腳踏車用把手</v>
          </cell>
          <cell r="C9">
            <v>27094698</v>
          </cell>
          <cell r="D9">
            <v>383706</v>
          </cell>
          <cell r="E9">
            <v>0</v>
          </cell>
        </row>
        <row r="10">
          <cell r="A10">
            <v>87149320906</v>
          </cell>
          <cell r="B10" t="str">
            <v>其他飛輪之鏈輪</v>
          </cell>
          <cell r="C10">
            <v>15386851</v>
          </cell>
          <cell r="D10">
            <v>403453</v>
          </cell>
          <cell r="E10">
            <v>0</v>
          </cell>
        </row>
        <row r="11">
          <cell r="A11">
            <v>87149990157</v>
          </cell>
          <cell r="B11" t="str">
            <v>腳踏車用座管及上下管</v>
          </cell>
          <cell r="C11">
            <v>14452429</v>
          </cell>
          <cell r="D11">
            <v>330840</v>
          </cell>
          <cell r="E11">
            <v>0</v>
          </cell>
        </row>
        <row r="12">
          <cell r="A12">
            <v>87149200206</v>
          </cell>
          <cell r="B12" t="str">
            <v>輪幅</v>
          </cell>
          <cell r="C12">
            <v>11865535</v>
          </cell>
          <cell r="D12">
            <v>135901</v>
          </cell>
          <cell r="E12">
            <v>24053290</v>
          </cell>
        </row>
        <row r="13">
          <cell r="A13">
            <v>87149500007</v>
          </cell>
          <cell r="B13" t="str">
            <v>腳踏車車座</v>
          </cell>
          <cell r="C13">
            <v>10293869</v>
          </cell>
          <cell r="D13">
            <v>581653</v>
          </cell>
          <cell r="E13">
            <v>0</v>
          </cell>
        </row>
        <row r="14">
          <cell r="A14">
            <v>87149200304</v>
          </cell>
          <cell r="B14" t="str">
            <v>輪圈及輪幅</v>
          </cell>
          <cell r="C14">
            <v>5351019</v>
          </cell>
          <cell r="D14">
            <v>163357</v>
          </cell>
          <cell r="E14">
            <v>1953096</v>
          </cell>
        </row>
        <row r="15">
          <cell r="A15">
            <v>87149990148</v>
          </cell>
          <cell r="B15" t="str">
            <v>腳踏車用把手豎管</v>
          </cell>
          <cell r="C15">
            <v>5076385</v>
          </cell>
          <cell r="D15">
            <v>173578</v>
          </cell>
          <cell r="E15">
            <v>0</v>
          </cell>
        </row>
        <row r="16">
          <cell r="A16">
            <v>87149610004</v>
          </cell>
          <cell r="B16" t="str">
            <v>踏板及其零件</v>
          </cell>
          <cell r="C16">
            <v>4370629</v>
          </cell>
          <cell r="D16">
            <v>264003</v>
          </cell>
          <cell r="E16">
            <v>0</v>
          </cell>
        </row>
        <row r="17">
          <cell r="A17">
            <v>87149990139</v>
          </cell>
          <cell r="B17" t="str">
            <v>腳踏車用軸心</v>
          </cell>
          <cell r="C17">
            <v>998784</v>
          </cell>
          <cell r="D17">
            <v>87182</v>
          </cell>
          <cell r="E17">
            <v>0</v>
          </cell>
        </row>
        <row r="18">
          <cell r="A18">
            <v>87149410006</v>
          </cell>
          <cell r="B18" t="str">
            <v>鋼?煞車器及其零件</v>
          </cell>
          <cell r="C18">
            <v>932330</v>
          </cell>
          <cell r="D18">
            <v>29605</v>
          </cell>
          <cell r="E18">
            <v>0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482697</v>
          </cell>
          <cell r="D19">
            <v>10791</v>
          </cell>
          <cell r="E19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4">
          <cell r="A4">
            <v>87149120007</v>
          </cell>
          <cell r="B4" t="str">
            <v>其他車架及叉及其零件</v>
          </cell>
          <cell r="C4">
            <v>24911849</v>
          </cell>
          <cell r="D4">
            <v>360294</v>
          </cell>
          <cell r="E4">
            <v>0</v>
          </cell>
        </row>
        <row r="5">
          <cell r="A5">
            <v>87149490009</v>
          </cell>
          <cell r="B5" t="str">
            <v>其他煞車器及其零件</v>
          </cell>
          <cell r="C5">
            <v>7276347</v>
          </cell>
          <cell r="D5">
            <v>128815</v>
          </cell>
          <cell r="E5">
            <v>0</v>
          </cell>
        </row>
        <row r="6">
          <cell r="A6">
            <v>87149200108</v>
          </cell>
          <cell r="B6" t="str">
            <v>輪圈</v>
          </cell>
          <cell r="C6">
            <v>5247553</v>
          </cell>
          <cell r="D6">
            <v>46581</v>
          </cell>
          <cell r="E6">
            <v>93422</v>
          </cell>
        </row>
        <row r="7">
          <cell r="A7">
            <v>87149620002</v>
          </cell>
          <cell r="B7" t="str">
            <v>曲柄齒輪及其零件</v>
          </cell>
          <cell r="C7">
            <v>2871368</v>
          </cell>
          <cell r="D7">
            <v>125388</v>
          </cell>
          <cell r="E7">
            <v>0</v>
          </cell>
        </row>
        <row r="8">
          <cell r="A8">
            <v>87149310007</v>
          </cell>
          <cell r="B8" t="str">
            <v>輪轂，但倒煞車輪轂及輪轂煞車除外</v>
          </cell>
          <cell r="C8">
            <v>2227470</v>
          </cell>
          <cell r="D8">
            <v>48403</v>
          </cell>
          <cell r="E8">
            <v>0</v>
          </cell>
        </row>
        <row r="9">
          <cell r="A9">
            <v>87149990166</v>
          </cell>
          <cell r="B9" t="str">
            <v>腳踏車用把手</v>
          </cell>
          <cell r="C9">
            <v>1678764</v>
          </cell>
          <cell r="D9">
            <v>26490</v>
          </cell>
          <cell r="E9">
            <v>0</v>
          </cell>
        </row>
        <row r="10">
          <cell r="A10">
            <v>87149990111</v>
          </cell>
          <cell r="B10" t="str">
            <v>腳踏車用變速器</v>
          </cell>
          <cell r="C10">
            <v>1373212</v>
          </cell>
          <cell r="D10">
            <v>17758</v>
          </cell>
          <cell r="E10">
            <v>0</v>
          </cell>
        </row>
        <row r="11">
          <cell r="A11">
            <v>87149200206</v>
          </cell>
          <cell r="B11" t="str">
            <v>輪幅</v>
          </cell>
          <cell r="C11">
            <v>1335114</v>
          </cell>
          <cell r="D11">
            <v>10676</v>
          </cell>
          <cell r="E11">
            <v>2560850</v>
          </cell>
        </row>
        <row r="12">
          <cell r="A12">
            <v>87149990157</v>
          </cell>
          <cell r="B12" t="str">
            <v>腳踏車用座管及上下管</v>
          </cell>
          <cell r="C12">
            <v>1097227</v>
          </cell>
          <cell r="D12">
            <v>28239</v>
          </cell>
          <cell r="E12">
            <v>0</v>
          </cell>
        </row>
        <row r="13">
          <cell r="A13">
            <v>87149320906</v>
          </cell>
          <cell r="B13" t="str">
            <v>其他飛輪之鏈輪</v>
          </cell>
          <cell r="C13">
            <v>817658</v>
          </cell>
          <cell r="D13">
            <v>21578</v>
          </cell>
          <cell r="E13">
            <v>0</v>
          </cell>
        </row>
        <row r="14">
          <cell r="A14">
            <v>87149500007</v>
          </cell>
          <cell r="B14" t="str">
            <v>腳踏車車座</v>
          </cell>
          <cell r="C14">
            <v>740309</v>
          </cell>
          <cell r="D14">
            <v>50682</v>
          </cell>
          <cell r="E14">
            <v>0</v>
          </cell>
        </row>
        <row r="15">
          <cell r="A15">
            <v>87149990148</v>
          </cell>
          <cell r="B15" t="str">
            <v>腳踏車用把手豎管</v>
          </cell>
          <cell r="C15">
            <v>548513</v>
          </cell>
          <cell r="D15">
            <v>17255</v>
          </cell>
          <cell r="E15">
            <v>0</v>
          </cell>
        </row>
        <row r="16">
          <cell r="A16">
            <v>87149200304</v>
          </cell>
          <cell r="B16" t="str">
            <v>輪圈及輪幅</v>
          </cell>
          <cell r="C16">
            <v>486349</v>
          </cell>
          <cell r="D16">
            <v>4766</v>
          </cell>
          <cell r="E16">
            <v>103711</v>
          </cell>
        </row>
        <row r="17">
          <cell r="A17">
            <v>87149610004</v>
          </cell>
          <cell r="B17" t="str">
            <v>踏板及其零件</v>
          </cell>
          <cell r="C17">
            <v>272258</v>
          </cell>
          <cell r="D17">
            <v>11881</v>
          </cell>
          <cell r="E17">
            <v>0</v>
          </cell>
        </row>
        <row r="18">
          <cell r="A18">
            <v>87149990139</v>
          </cell>
          <cell r="B18" t="str">
            <v>腳踏車用軸心</v>
          </cell>
          <cell r="C18">
            <v>40439</v>
          </cell>
          <cell r="D18">
            <v>2353</v>
          </cell>
          <cell r="E18">
            <v>0</v>
          </cell>
        </row>
        <row r="19">
          <cell r="A19">
            <v>87149410006</v>
          </cell>
          <cell r="B19" t="str">
            <v>鋼?煞車器及其零件</v>
          </cell>
          <cell r="C19">
            <v>12113</v>
          </cell>
          <cell r="D19">
            <v>1144</v>
          </cell>
          <cell r="E19">
            <v>0</v>
          </cell>
        </row>
        <row r="20">
          <cell r="A20">
            <v>87149320103</v>
          </cell>
          <cell r="B20" t="str">
            <v>裝有棘輪機構之單一鏈輪　</v>
          </cell>
          <cell r="C20">
            <v>3648</v>
          </cell>
          <cell r="D20">
            <v>151</v>
          </cell>
          <cell r="E20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全年進口類別合計驗算"/>
      <sheetName val="Sheet2(登會訊)"/>
      <sheetName val="二全年出口類別合計驗算"/>
      <sheetName val="主要進出口國家統計"/>
      <sheetName val="零件出口同期比較"/>
      <sheetName val="零件進口同期比較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C10" t="str">
            <v>總計</v>
          </cell>
          <cell r="D10">
            <v>58136571</v>
          </cell>
          <cell r="E10">
            <v>32389</v>
          </cell>
        </row>
        <row r="11">
          <cell r="C11" t="str">
            <v>荷蘭</v>
          </cell>
          <cell r="D11">
            <v>22097875</v>
          </cell>
          <cell r="E11">
            <v>12986</v>
          </cell>
        </row>
        <row r="12">
          <cell r="C12" t="str">
            <v>美國</v>
          </cell>
          <cell r="D12">
            <v>14105694</v>
          </cell>
          <cell r="E12">
            <v>6728</v>
          </cell>
        </row>
        <row r="13">
          <cell r="C13" t="str">
            <v>德國</v>
          </cell>
          <cell r="D13">
            <v>5492302</v>
          </cell>
          <cell r="E13">
            <v>4013</v>
          </cell>
        </row>
        <row r="14">
          <cell r="C14" t="str">
            <v>澳大利亞</v>
          </cell>
          <cell r="D14">
            <v>2482730</v>
          </cell>
          <cell r="E14">
            <v>1032</v>
          </cell>
        </row>
        <row r="15">
          <cell r="C15" t="str">
            <v>義大利</v>
          </cell>
          <cell r="D15">
            <v>2344736</v>
          </cell>
          <cell r="E15">
            <v>1109</v>
          </cell>
        </row>
        <row r="16">
          <cell r="C16" t="str">
            <v>英國</v>
          </cell>
          <cell r="D16">
            <v>2300091</v>
          </cell>
          <cell r="E16">
            <v>1170</v>
          </cell>
        </row>
        <row r="17">
          <cell r="C17" t="str">
            <v>加拿大</v>
          </cell>
          <cell r="D17">
            <v>1700494</v>
          </cell>
          <cell r="E17">
            <v>820</v>
          </cell>
        </row>
        <row r="18">
          <cell r="C18" t="str">
            <v>西班牙</v>
          </cell>
          <cell r="D18">
            <v>1217919</v>
          </cell>
          <cell r="E18">
            <v>573</v>
          </cell>
        </row>
        <row r="19">
          <cell r="C19" t="str">
            <v>法國</v>
          </cell>
          <cell r="D19">
            <v>1199877</v>
          </cell>
          <cell r="E19">
            <v>490</v>
          </cell>
        </row>
        <row r="20">
          <cell r="C20" t="str">
            <v>紐西蘭</v>
          </cell>
          <cell r="D20">
            <v>945812</v>
          </cell>
          <cell r="E20">
            <v>388</v>
          </cell>
        </row>
        <row r="21">
          <cell r="C21" t="str">
            <v>瑞士</v>
          </cell>
          <cell r="D21">
            <v>838422</v>
          </cell>
          <cell r="E21">
            <v>374</v>
          </cell>
        </row>
        <row r="22">
          <cell r="C22" t="str">
            <v>瑞典</v>
          </cell>
          <cell r="D22">
            <v>574630</v>
          </cell>
          <cell r="E22">
            <v>1445</v>
          </cell>
        </row>
        <row r="23">
          <cell r="C23" t="str">
            <v>日本</v>
          </cell>
          <cell r="D23">
            <v>440794</v>
          </cell>
          <cell r="E23">
            <v>339</v>
          </cell>
        </row>
        <row r="24">
          <cell r="C24" t="str">
            <v>韓國</v>
          </cell>
          <cell r="D24">
            <v>419119</v>
          </cell>
          <cell r="E24">
            <v>136</v>
          </cell>
        </row>
        <row r="25">
          <cell r="C25" t="str">
            <v>巴西</v>
          </cell>
          <cell r="D25">
            <v>412900</v>
          </cell>
          <cell r="E25">
            <v>135</v>
          </cell>
        </row>
        <row r="26">
          <cell r="C26" t="str">
            <v>比利時</v>
          </cell>
          <cell r="D26">
            <v>332112</v>
          </cell>
          <cell r="E26">
            <v>106</v>
          </cell>
        </row>
        <row r="27">
          <cell r="C27" t="str">
            <v>南非</v>
          </cell>
          <cell r="D27">
            <v>317272</v>
          </cell>
          <cell r="E27">
            <v>120</v>
          </cell>
        </row>
        <row r="28">
          <cell r="C28" t="str">
            <v>波蘭</v>
          </cell>
          <cell r="D28">
            <v>255080</v>
          </cell>
          <cell r="E28">
            <v>128</v>
          </cell>
        </row>
        <row r="29">
          <cell r="C29" t="str">
            <v>挪威</v>
          </cell>
          <cell r="D29">
            <v>209914</v>
          </cell>
          <cell r="E29">
            <v>103</v>
          </cell>
        </row>
        <row r="30">
          <cell r="C30" t="str">
            <v>丹麥</v>
          </cell>
          <cell r="D30">
            <v>167549</v>
          </cell>
          <cell r="E30">
            <v>78</v>
          </cell>
        </row>
        <row r="31">
          <cell r="C31" t="str">
            <v>多明尼加</v>
          </cell>
          <cell r="D31">
            <v>85191</v>
          </cell>
          <cell r="E31">
            <v>32</v>
          </cell>
        </row>
        <row r="32">
          <cell r="C32" t="str">
            <v>墨西哥</v>
          </cell>
          <cell r="D32">
            <v>61053</v>
          </cell>
          <cell r="E32">
            <v>22</v>
          </cell>
        </row>
        <row r="33">
          <cell r="C33" t="str">
            <v>智利</v>
          </cell>
          <cell r="D33">
            <v>42087</v>
          </cell>
          <cell r="E33">
            <v>18</v>
          </cell>
        </row>
        <row r="34">
          <cell r="C34" t="str">
            <v>馬來西亞</v>
          </cell>
          <cell r="D34">
            <v>27741</v>
          </cell>
          <cell r="E34">
            <v>15</v>
          </cell>
        </row>
        <row r="35">
          <cell r="C35" t="str">
            <v>厄瓜多</v>
          </cell>
          <cell r="D35">
            <v>25246</v>
          </cell>
          <cell r="E35">
            <v>11</v>
          </cell>
        </row>
        <row r="36">
          <cell r="C36" t="str">
            <v>哥斯大黎加</v>
          </cell>
          <cell r="D36">
            <v>20597</v>
          </cell>
          <cell r="E36">
            <v>5</v>
          </cell>
        </row>
        <row r="37">
          <cell r="C37" t="str">
            <v>巴拿馬</v>
          </cell>
          <cell r="D37">
            <v>15825</v>
          </cell>
          <cell r="E37">
            <v>7</v>
          </cell>
        </row>
        <row r="38">
          <cell r="C38" t="str">
            <v>菲律賓</v>
          </cell>
          <cell r="D38">
            <v>1970</v>
          </cell>
          <cell r="E38">
            <v>5</v>
          </cell>
        </row>
        <row r="39">
          <cell r="C39" t="str">
            <v>香港</v>
          </cell>
          <cell r="D39">
            <v>1539</v>
          </cell>
          <cell r="E39">
            <v>1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C10" t="str">
            <v>總計</v>
          </cell>
          <cell r="D10">
            <v>672245726</v>
          </cell>
          <cell r="E10">
            <v>363921</v>
          </cell>
        </row>
        <row r="11">
          <cell r="C11" t="str">
            <v>美國</v>
          </cell>
          <cell r="D11">
            <v>205109527</v>
          </cell>
          <cell r="E11">
            <v>98267</v>
          </cell>
        </row>
        <row r="12">
          <cell r="C12" t="str">
            <v>荷蘭</v>
          </cell>
          <cell r="D12">
            <v>202886172</v>
          </cell>
          <cell r="E12">
            <v>114996</v>
          </cell>
        </row>
        <row r="13">
          <cell r="C13" t="str">
            <v>德國</v>
          </cell>
          <cell r="D13">
            <v>45918313</v>
          </cell>
          <cell r="E13">
            <v>34903</v>
          </cell>
        </row>
        <row r="14">
          <cell r="C14" t="str">
            <v>英國</v>
          </cell>
          <cell r="D14">
            <v>33231326</v>
          </cell>
          <cell r="E14">
            <v>20483</v>
          </cell>
        </row>
        <row r="15">
          <cell r="C15" t="str">
            <v>加拿大</v>
          </cell>
          <cell r="D15">
            <v>24879520</v>
          </cell>
          <cell r="E15">
            <v>12324</v>
          </cell>
        </row>
        <row r="16">
          <cell r="C16" t="str">
            <v>瑞士</v>
          </cell>
          <cell r="D16">
            <v>23205740</v>
          </cell>
          <cell r="E16">
            <v>9962</v>
          </cell>
        </row>
        <row r="17">
          <cell r="C17" t="str">
            <v>義大利</v>
          </cell>
          <cell r="D17">
            <v>19394579</v>
          </cell>
          <cell r="E17">
            <v>8838</v>
          </cell>
        </row>
        <row r="18">
          <cell r="C18" t="str">
            <v>西班牙</v>
          </cell>
          <cell r="D18">
            <v>16725409</v>
          </cell>
          <cell r="E18">
            <v>8134</v>
          </cell>
        </row>
        <row r="19">
          <cell r="C19" t="str">
            <v>澳大利亞</v>
          </cell>
          <cell r="D19">
            <v>16296964</v>
          </cell>
          <cell r="E19">
            <v>7377</v>
          </cell>
        </row>
        <row r="20">
          <cell r="C20" t="str">
            <v>保加利亞</v>
          </cell>
          <cell r="D20">
            <v>14138506</v>
          </cell>
          <cell r="E20">
            <v>7160</v>
          </cell>
        </row>
        <row r="21">
          <cell r="C21" t="str">
            <v>法國</v>
          </cell>
          <cell r="D21">
            <v>11483362</v>
          </cell>
          <cell r="E21">
            <v>7778</v>
          </cell>
        </row>
        <row r="22">
          <cell r="C22" t="str">
            <v>紐西蘭</v>
          </cell>
          <cell r="D22">
            <v>8522317</v>
          </cell>
          <cell r="E22">
            <v>3698</v>
          </cell>
        </row>
        <row r="23">
          <cell r="C23" t="str">
            <v>韓國</v>
          </cell>
          <cell r="D23">
            <v>7856350</v>
          </cell>
          <cell r="E23">
            <v>3755</v>
          </cell>
        </row>
        <row r="24">
          <cell r="C24" t="str">
            <v>挪威</v>
          </cell>
          <cell r="D24">
            <v>7577480</v>
          </cell>
          <cell r="E24">
            <v>4220</v>
          </cell>
        </row>
        <row r="25">
          <cell r="C25" t="str">
            <v>日本</v>
          </cell>
          <cell r="D25">
            <v>4675855</v>
          </cell>
          <cell r="E25">
            <v>3810</v>
          </cell>
        </row>
        <row r="26">
          <cell r="C26" t="str">
            <v>巴拿馬</v>
          </cell>
          <cell r="D26">
            <v>4646128</v>
          </cell>
          <cell r="E26">
            <v>1757</v>
          </cell>
        </row>
        <row r="27">
          <cell r="C27" t="str">
            <v>丹麥</v>
          </cell>
          <cell r="D27">
            <v>4475767</v>
          </cell>
          <cell r="E27">
            <v>2649</v>
          </cell>
        </row>
        <row r="28">
          <cell r="C28" t="str">
            <v>南非</v>
          </cell>
          <cell r="D28">
            <v>4207689</v>
          </cell>
          <cell r="E28">
            <v>1645</v>
          </cell>
        </row>
        <row r="29">
          <cell r="C29" t="str">
            <v>比利時</v>
          </cell>
          <cell r="D29">
            <v>3355365</v>
          </cell>
          <cell r="E29">
            <v>1279</v>
          </cell>
        </row>
        <row r="30">
          <cell r="C30" t="str">
            <v>瑞典</v>
          </cell>
          <cell r="D30">
            <v>1931732</v>
          </cell>
          <cell r="E30">
            <v>4825</v>
          </cell>
        </row>
        <row r="31">
          <cell r="C31" t="str">
            <v>波蘭</v>
          </cell>
          <cell r="D31">
            <v>1923596</v>
          </cell>
          <cell r="E31">
            <v>954</v>
          </cell>
        </row>
        <row r="32">
          <cell r="C32" t="str">
            <v>捷克</v>
          </cell>
          <cell r="D32">
            <v>1572701</v>
          </cell>
          <cell r="E32">
            <v>1568</v>
          </cell>
        </row>
        <row r="33">
          <cell r="C33" t="str">
            <v>以色列</v>
          </cell>
          <cell r="D33">
            <v>1257205</v>
          </cell>
          <cell r="E33">
            <v>473</v>
          </cell>
        </row>
        <row r="34">
          <cell r="C34" t="str">
            <v>墨西哥</v>
          </cell>
          <cell r="D34">
            <v>1088532</v>
          </cell>
          <cell r="E34">
            <v>502</v>
          </cell>
        </row>
        <row r="35">
          <cell r="C35" t="str">
            <v>芬蘭</v>
          </cell>
          <cell r="D35">
            <v>633468</v>
          </cell>
          <cell r="E35">
            <v>421</v>
          </cell>
        </row>
        <row r="36">
          <cell r="C36" t="str">
            <v>巴西</v>
          </cell>
          <cell r="D36">
            <v>580082</v>
          </cell>
          <cell r="E36">
            <v>202</v>
          </cell>
        </row>
        <row r="37">
          <cell r="C37" t="str">
            <v>奧地利</v>
          </cell>
          <cell r="D37">
            <v>518810</v>
          </cell>
          <cell r="E37">
            <v>223</v>
          </cell>
        </row>
        <row r="38">
          <cell r="C38" t="str">
            <v>中國大陸</v>
          </cell>
          <cell r="D38">
            <v>518624</v>
          </cell>
          <cell r="E38">
            <v>172</v>
          </cell>
        </row>
        <row r="39">
          <cell r="C39" t="str">
            <v>多明尼加</v>
          </cell>
          <cell r="D39">
            <v>509680</v>
          </cell>
          <cell r="E39">
            <v>191</v>
          </cell>
        </row>
        <row r="40">
          <cell r="C40" t="str">
            <v>馬來西亞</v>
          </cell>
          <cell r="D40">
            <v>469831</v>
          </cell>
          <cell r="E40">
            <v>175</v>
          </cell>
        </row>
        <row r="41">
          <cell r="C41" t="str">
            <v>智利</v>
          </cell>
          <cell r="D41">
            <v>439646</v>
          </cell>
          <cell r="E41">
            <v>177</v>
          </cell>
        </row>
        <row r="42">
          <cell r="C42" t="str">
            <v>匈牙利</v>
          </cell>
          <cell r="D42">
            <v>418743</v>
          </cell>
          <cell r="E42">
            <v>218</v>
          </cell>
        </row>
        <row r="43">
          <cell r="C43" t="str">
            <v>哥斯大黎加</v>
          </cell>
          <cell r="D43">
            <v>344664</v>
          </cell>
          <cell r="E43">
            <v>123</v>
          </cell>
        </row>
        <row r="44">
          <cell r="C44" t="str">
            <v>厄瓜多</v>
          </cell>
          <cell r="D44">
            <v>241653</v>
          </cell>
          <cell r="E44">
            <v>87</v>
          </cell>
        </row>
        <row r="45">
          <cell r="C45" t="str">
            <v>哥倫比亞</v>
          </cell>
          <cell r="D45">
            <v>218710</v>
          </cell>
          <cell r="E45">
            <v>93</v>
          </cell>
        </row>
        <row r="46">
          <cell r="C46" t="str">
            <v>秘魯</v>
          </cell>
          <cell r="D46">
            <v>169456</v>
          </cell>
          <cell r="E46">
            <v>46</v>
          </cell>
        </row>
        <row r="47">
          <cell r="C47" t="str">
            <v>阿拉伯聯合大公國</v>
          </cell>
          <cell r="D47">
            <v>114347</v>
          </cell>
          <cell r="E47">
            <v>69</v>
          </cell>
        </row>
        <row r="48">
          <cell r="C48" t="str">
            <v>冰島</v>
          </cell>
          <cell r="D48">
            <v>109850</v>
          </cell>
          <cell r="E48">
            <v>45</v>
          </cell>
        </row>
        <row r="49">
          <cell r="C49" t="str">
            <v>瓜地馬拉</v>
          </cell>
          <cell r="D49">
            <v>67717</v>
          </cell>
          <cell r="E49">
            <v>69</v>
          </cell>
        </row>
        <row r="50">
          <cell r="C50" t="str">
            <v>波多黎各</v>
          </cell>
          <cell r="D50">
            <v>63664</v>
          </cell>
          <cell r="E50">
            <v>21</v>
          </cell>
        </row>
        <row r="51">
          <cell r="C51" t="str">
            <v>愛爾蘭</v>
          </cell>
          <cell r="D51">
            <v>62350</v>
          </cell>
          <cell r="E51">
            <v>52</v>
          </cell>
        </row>
        <row r="52">
          <cell r="C52" t="str">
            <v>關島</v>
          </cell>
          <cell r="D52">
            <v>55327</v>
          </cell>
          <cell r="E52">
            <v>11</v>
          </cell>
        </row>
        <row r="53">
          <cell r="C53" t="str">
            <v>薩爾瓦多</v>
          </cell>
          <cell r="D53">
            <v>54838</v>
          </cell>
          <cell r="E53">
            <v>16</v>
          </cell>
        </row>
        <row r="54">
          <cell r="C54" t="str">
            <v>留尼旺</v>
          </cell>
          <cell r="D54">
            <v>51481</v>
          </cell>
          <cell r="E54">
            <v>20</v>
          </cell>
        </row>
        <row r="55">
          <cell r="C55" t="str">
            <v>委內瑞拉</v>
          </cell>
          <cell r="D55">
            <v>51117</v>
          </cell>
          <cell r="E55">
            <v>18</v>
          </cell>
        </row>
        <row r="56">
          <cell r="C56" t="str">
            <v>香港</v>
          </cell>
          <cell r="D56">
            <v>40512</v>
          </cell>
          <cell r="E56">
            <v>23</v>
          </cell>
        </row>
        <row r="57">
          <cell r="C57" t="str">
            <v>肯亞</v>
          </cell>
          <cell r="D57">
            <v>40467</v>
          </cell>
          <cell r="E57">
            <v>19</v>
          </cell>
        </row>
        <row r="58">
          <cell r="C58" t="str">
            <v>阿根廷</v>
          </cell>
          <cell r="D58">
            <v>26511</v>
          </cell>
          <cell r="E58">
            <v>10</v>
          </cell>
        </row>
        <row r="59">
          <cell r="C59" t="str">
            <v>泰國</v>
          </cell>
          <cell r="D59">
            <v>19220</v>
          </cell>
          <cell r="E59">
            <v>19</v>
          </cell>
        </row>
        <row r="60">
          <cell r="C60" t="str">
            <v>印度</v>
          </cell>
          <cell r="D60">
            <v>17509</v>
          </cell>
          <cell r="E60">
            <v>9</v>
          </cell>
        </row>
        <row r="61">
          <cell r="C61" t="str">
            <v>菲律賓</v>
          </cell>
          <cell r="D61">
            <v>15297</v>
          </cell>
          <cell r="E61">
            <v>16</v>
          </cell>
        </row>
        <row r="62">
          <cell r="C62" t="str">
            <v>印尼</v>
          </cell>
          <cell r="D62">
            <v>13279</v>
          </cell>
          <cell r="E62">
            <v>3</v>
          </cell>
        </row>
        <row r="63">
          <cell r="C63" t="str">
            <v>葡萄牙</v>
          </cell>
          <cell r="D63">
            <v>9282</v>
          </cell>
          <cell r="E63">
            <v>12</v>
          </cell>
        </row>
        <row r="64">
          <cell r="C64" t="str">
            <v>新加坡</v>
          </cell>
          <cell r="D64">
            <v>9116</v>
          </cell>
          <cell r="E64">
            <v>3</v>
          </cell>
        </row>
        <row r="65">
          <cell r="C65" t="str">
            <v>馬紹爾群島共和國</v>
          </cell>
          <cell r="D65">
            <v>340</v>
          </cell>
          <cell r="E65">
            <v>1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524658933</v>
          </cell>
          <cell r="D3">
            <v>8036410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168179873</v>
          </cell>
          <cell r="D4">
            <v>3850133</v>
          </cell>
          <cell r="E4">
            <v>0</v>
          </cell>
        </row>
        <row r="5">
          <cell r="A5">
            <v>87149620002</v>
          </cell>
          <cell r="B5" t="str">
            <v>曲柄齒輪及其零件</v>
          </cell>
          <cell r="C5">
            <v>84331251</v>
          </cell>
          <cell r="D5">
            <v>1677031</v>
          </cell>
          <cell r="E5">
            <v>0</v>
          </cell>
        </row>
        <row r="6">
          <cell r="A6">
            <v>87149990111</v>
          </cell>
          <cell r="B6" t="str">
            <v>腳踏車用變速器</v>
          </cell>
          <cell r="C6">
            <v>81681293</v>
          </cell>
          <cell r="D6">
            <v>676288</v>
          </cell>
          <cell r="E6">
            <v>0</v>
          </cell>
        </row>
        <row r="7">
          <cell r="A7">
            <v>87149200304</v>
          </cell>
          <cell r="B7" t="str">
            <v>輪圈及輪幅</v>
          </cell>
          <cell r="C7">
            <v>77139068</v>
          </cell>
          <cell r="D7">
            <v>620078</v>
          </cell>
          <cell r="E7">
            <v>591838</v>
          </cell>
        </row>
        <row r="8">
          <cell r="A8">
            <v>87149320906</v>
          </cell>
          <cell r="B8" t="str">
            <v>其他飛輪之鏈輪</v>
          </cell>
          <cell r="C8">
            <v>61317101</v>
          </cell>
          <cell r="D8">
            <v>1547101</v>
          </cell>
          <cell r="E8">
            <v>0</v>
          </cell>
        </row>
        <row r="9">
          <cell r="A9">
            <v>87149990157</v>
          </cell>
          <cell r="B9" t="str">
            <v>腳踏車用座管及上下管</v>
          </cell>
          <cell r="C9">
            <v>54407790</v>
          </cell>
          <cell r="D9">
            <v>1248509</v>
          </cell>
          <cell r="E9">
            <v>0</v>
          </cell>
        </row>
        <row r="10">
          <cell r="A10">
            <v>87149310007</v>
          </cell>
          <cell r="B10" t="str">
            <v>輪轂，但倒煞車輪轂及輪轂煞車除外</v>
          </cell>
          <cell r="C10">
            <v>45541157</v>
          </cell>
          <cell r="D10">
            <v>722064</v>
          </cell>
          <cell r="E10">
            <v>0</v>
          </cell>
        </row>
        <row r="11">
          <cell r="A11">
            <v>87149990166</v>
          </cell>
          <cell r="B11" t="str">
            <v>腳踏車用把手</v>
          </cell>
          <cell r="C11">
            <v>43236659</v>
          </cell>
          <cell r="D11">
            <v>1212319</v>
          </cell>
          <cell r="E11">
            <v>0</v>
          </cell>
        </row>
        <row r="12">
          <cell r="A12">
            <v>87149200108</v>
          </cell>
          <cell r="B12" t="str">
            <v>輪圈</v>
          </cell>
          <cell r="C12">
            <v>42038241</v>
          </cell>
          <cell r="D12">
            <v>1230779</v>
          </cell>
          <cell r="E12">
            <v>2339943</v>
          </cell>
        </row>
        <row r="13">
          <cell r="A13">
            <v>87149610004</v>
          </cell>
          <cell r="B13" t="str">
            <v>踏板及其零件</v>
          </cell>
          <cell r="C13">
            <v>37456906</v>
          </cell>
          <cell r="D13">
            <v>1531039</v>
          </cell>
          <cell r="E13">
            <v>0</v>
          </cell>
        </row>
        <row r="14">
          <cell r="A14">
            <v>87149500007</v>
          </cell>
          <cell r="B14" t="str">
            <v>腳踏車車座</v>
          </cell>
          <cell r="C14">
            <v>27516661</v>
          </cell>
          <cell r="D14">
            <v>1235816</v>
          </cell>
          <cell r="E14">
            <v>0</v>
          </cell>
        </row>
        <row r="15">
          <cell r="A15">
            <v>87149990148</v>
          </cell>
          <cell r="B15" t="str">
            <v>腳踏車用把手豎管</v>
          </cell>
          <cell r="C15">
            <v>21328473</v>
          </cell>
          <cell r="D15">
            <v>602650</v>
          </cell>
          <cell r="E15">
            <v>0</v>
          </cell>
        </row>
        <row r="16">
          <cell r="A16">
            <v>87149200206</v>
          </cell>
          <cell r="B16" t="str">
            <v>輪幅</v>
          </cell>
          <cell r="C16">
            <v>15094256</v>
          </cell>
          <cell r="D16">
            <v>981577</v>
          </cell>
          <cell r="E16">
            <v>150381651</v>
          </cell>
        </row>
        <row r="17">
          <cell r="A17">
            <v>87149990139</v>
          </cell>
          <cell r="B17" t="str">
            <v>腳踏車用軸心</v>
          </cell>
          <cell r="C17">
            <v>2370794</v>
          </cell>
          <cell r="D17">
            <v>130635</v>
          </cell>
          <cell r="E17">
            <v>0</v>
          </cell>
        </row>
        <row r="18">
          <cell r="A18">
            <v>87149410006</v>
          </cell>
          <cell r="B18" t="str">
            <v>鋼?煞車器及其零件</v>
          </cell>
          <cell r="C18">
            <v>1880938</v>
          </cell>
          <cell r="D18">
            <v>76887</v>
          </cell>
          <cell r="E18">
            <v>0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647110</v>
          </cell>
          <cell r="D19">
            <v>19501</v>
          </cell>
          <cell r="E19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C10" t="str">
            <v>總計</v>
          </cell>
          <cell r="D10">
            <v>1028522832</v>
          </cell>
          <cell r="E10">
            <v>908325</v>
          </cell>
        </row>
        <row r="11">
          <cell r="C11" t="str">
            <v>美國</v>
          </cell>
          <cell r="D11">
            <v>308326671</v>
          </cell>
          <cell r="E11">
            <v>306799</v>
          </cell>
        </row>
        <row r="12">
          <cell r="C12" t="str">
            <v>中國大陸</v>
          </cell>
          <cell r="D12">
            <v>149703683</v>
          </cell>
          <cell r="E12">
            <v>109288</v>
          </cell>
        </row>
        <row r="13">
          <cell r="C13" t="str">
            <v>荷蘭</v>
          </cell>
          <cell r="D13">
            <v>142313509</v>
          </cell>
          <cell r="E13">
            <v>85477</v>
          </cell>
        </row>
        <row r="14">
          <cell r="C14" t="str">
            <v>英國</v>
          </cell>
          <cell r="D14">
            <v>55361517</v>
          </cell>
          <cell r="E14">
            <v>54359</v>
          </cell>
        </row>
        <row r="15">
          <cell r="C15" t="str">
            <v>澳大利亞</v>
          </cell>
          <cell r="D15">
            <v>39360698</v>
          </cell>
          <cell r="E15">
            <v>32813</v>
          </cell>
        </row>
        <row r="16">
          <cell r="C16" t="str">
            <v>加拿大</v>
          </cell>
          <cell r="D16">
            <v>39000764</v>
          </cell>
          <cell r="E16">
            <v>26417</v>
          </cell>
        </row>
        <row r="17">
          <cell r="C17" t="str">
            <v>德國</v>
          </cell>
          <cell r="D17">
            <v>38609261</v>
          </cell>
          <cell r="E17">
            <v>49886</v>
          </cell>
        </row>
        <row r="18">
          <cell r="C18" t="str">
            <v>日本</v>
          </cell>
          <cell r="D18">
            <v>26586572</v>
          </cell>
          <cell r="E18">
            <v>33321</v>
          </cell>
        </row>
        <row r="19">
          <cell r="C19" t="str">
            <v>比利時</v>
          </cell>
          <cell r="D19">
            <v>24330657</v>
          </cell>
          <cell r="E19">
            <v>24375</v>
          </cell>
        </row>
        <row r="20">
          <cell r="C20" t="str">
            <v>西班牙</v>
          </cell>
          <cell r="D20">
            <v>23259284</v>
          </cell>
          <cell r="E20">
            <v>14080</v>
          </cell>
        </row>
        <row r="21">
          <cell r="C21" t="str">
            <v>瑞士</v>
          </cell>
          <cell r="D21">
            <v>19682146</v>
          </cell>
          <cell r="E21">
            <v>13783</v>
          </cell>
        </row>
        <row r="22">
          <cell r="C22" t="str">
            <v>義大利</v>
          </cell>
          <cell r="D22">
            <v>19183597</v>
          </cell>
          <cell r="E22">
            <v>12889</v>
          </cell>
        </row>
        <row r="23">
          <cell r="C23" t="str">
            <v>韓國</v>
          </cell>
          <cell r="D23">
            <v>18367386</v>
          </cell>
          <cell r="E23">
            <v>10839</v>
          </cell>
        </row>
        <row r="24">
          <cell r="C24" t="str">
            <v>法國</v>
          </cell>
          <cell r="D24">
            <v>17420407</v>
          </cell>
          <cell r="E24">
            <v>10306</v>
          </cell>
        </row>
        <row r="25">
          <cell r="C25" t="str">
            <v>波蘭</v>
          </cell>
          <cell r="D25">
            <v>8933148</v>
          </cell>
          <cell r="E25">
            <v>17771</v>
          </cell>
        </row>
        <row r="26">
          <cell r="C26" t="str">
            <v>挪威</v>
          </cell>
          <cell r="D26">
            <v>7732931</v>
          </cell>
          <cell r="E26">
            <v>10317</v>
          </cell>
        </row>
        <row r="27">
          <cell r="C27" t="str">
            <v>巴拿馬</v>
          </cell>
          <cell r="D27">
            <v>6766200</v>
          </cell>
          <cell r="E27">
            <v>3051</v>
          </cell>
        </row>
        <row r="28">
          <cell r="C28" t="str">
            <v>南非</v>
          </cell>
          <cell r="D28">
            <v>6631872</v>
          </cell>
          <cell r="E28">
            <v>3249</v>
          </cell>
        </row>
        <row r="29">
          <cell r="C29" t="str">
            <v>墨西哥</v>
          </cell>
          <cell r="D29">
            <v>6577450</v>
          </cell>
          <cell r="E29">
            <v>4659</v>
          </cell>
        </row>
        <row r="30">
          <cell r="C30" t="str">
            <v>紐西蘭</v>
          </cell>
          <cell r="D30">
            <v>5745938</v>
          </cell>
          <cell r="E30">
            <v>4575</v>
          </cell>
        </row>
        <row r="31">
          <cell r="C31" t="str">
            <v>捷克</v>
          </cell>
          <cell r="D31">
            <v>5466456</v>
          </cell>
          <cell r="E31">
            <v>9589</v>
          </cell>
        </row>
        <row r="32">
          <cell r="C32" t="str">
            <v>哥倫比亞</v>
          </cell>
          <cell r="D32">
            <v>5285719</v>
          </cell>
          <cell r="E32">
            <v>3220</v>
          </cell>
        </row>
        <row r="33">
          <cell r="C33" t="str">
            <v>俄羅斯</v>
          </cell>
          <cell r="D33">
            <v>4782213</v>
          </cell>
          <cell r="E33">
            <v>4711</v>
          </cell>
        </row>
        <row r="34">
          <cell r="C34" t="str">
            <v>巴西</v>
          </cell>
          <cell r="D34">
            <v>3754515</v>
          </cell>
          <cell r="E34">
            <v>1972</v>
          </cell>
        </row>
        <row r="35">
          <cell r="C35" t="str">
            <v>香港</v>
          </cell>
          <cell r="D35">
            <v>3744588</v>
          </cell>
          <cell r="E35">
            <v>2732</v>
          </cell>
        </row>
        <row r="36">
          <cell r="C36" t="str">
            <v>丹麥</v>
          </cell>
          <cell r="D36">
            <v>3227272</v>
          </cell>
          <cell r="E36">
            <v>15429</v>
          </cell>
        </row>
        <row r="37">
          <cell r="C37" t="str">
            <v>智利</v>
          </cell>
          <cell r="D37">
            <v>3114181</v>
          </cell>
          <cell r="E37">
            <v>2136</v>
          </cell>
        </row>
        <row r="38">
          <cell r="C38" t="str">
            <v>新加坡</v>
          </cell>
          <cell r="D38">
            <v>3111294</v>
          </cell>
          <cell r="E38">
            <v>1938</v>
          </cell>
        </row>
        <row r="39">
          <cell r="C39" t="str">
            <v>瑞典</v>
          </cell>
          <cell r="D39">
            <v>3049795</v>
          </cell>
          <cell r="E39">
            <v>8913</v>
          </cell>
        </row>
        <row r="40">
          <cell r="C40" t="str">
            <v>馬來西亞</v>
          </cell>
          <cell r="D40">
            <v>2762246</v>
          </cell>
          <cell r="E40">
            <v>1316</v>
          </cell>
        </row>
        <row r="41">
          <cell r="C41" t="str">
            <v>阿根廷</v>
          </cell>
          <cell r="D41">
            <v>2463225</v>
          </cell>
          <cell r="E41">
            <v>3599</v>
          </cell>
        </row>
        <row r="42">
          <cell r="C42" t="str">
            <v>泰國</v>
          </cell>
          <cell r="D42">
            <v>2333946</v>
          </cell>
          <cell r="E42">
            <v>1828</v>
          </cell>
        </row>
        <row r="43">
          <cell r="C43" t="str">
            <v>哥斯大黎加</v>
          </cell>
          <cell r="D43">
            <v>2156102</v>
          </cell>
          <cell r="E43">
            <v>1124</v>
          </cell>
        </row>
        <row r="44">
          <cell r="C44" t="str">
            <v>厄瓜多</v>
          </cell>
          <cell r="D44">
            <v>2150235</v>
          </cell>
          <cell r="E44">
            <v>2050</v>
          </cell>
        </row>
        <row r="45">
          <cell r="C45" t="str">
            <v>阿拉伯聯合大公國</v>
          </cell>
          <cell r="D45">
            <v>2040518</v>
          </cell>
          <cell r="E45">
            <v>1945</v>
          </cell>
        </row>
        <row r="46">
          <cell r="C46" t="str">
            <v>菲律賓</v>
          </cell>
          <cell r="D46">
            <v>2012061</v>
          </cell>
          <cell r="E46">
            <v>3428</v>
          </cell>
        </row>
        <row r="47">
          <cell r="C47" t="str">
            <v>斯洛維尼亞</v>
          </cell>
          <cell r="D47">
            <v>1647256</v>
          </cell>
          <cell r="E47">
            <v>1375</v>
          </cell>
        </row>
        <row r="48">
          <cell r="C48" t="str">
            <v>印度</v>
          </cell>
          <cell r="D48">
            <v>1008060</v>
          </cell>
          <cell r="E48">
            <v>958</v>
          </cell>
        </row>
        <row r="49">
          <cell r="C49" t="str">
            <v>愛爾蘭</v>
          </cell>
          <cell r="D49">
            <v>961724</v>
          </cell>
          <cell r="E49">
            <v>1959</v>
          </cell>
        </row>
        <row r="50">
          <cell r="C50" t="str">
            <v>以色列</v>
          </cell>
          <cell r="D50">
            <v>843374</v>
          </cell>
          <cell r="E50">
            <v>578</v>
          </cell>
        </row>
        <row r="51">
          <cell r="C51" t="str">
            <v>匈牙利</v>
          </cell>
          <cell r="D51">
            <v>820157</v>
          </cell>
          <cell r="E51">
            <v>1021</v>
          </cell>
        </row>
        <row r="52">
          <cell r="C52" t="str">
            <v>越南</v>
          </cell>
          <cell r="D52">
            <v>745654</v>
          </cell>
          <cell r="E52">
            <v>419</v>
          </cell>
        </row>
        <row r="53">
          <cell r="C53" t="str">
            <v>瓜地馬拉</v>
          </cell>
          <cell r="D53">
            <v>688442</v>
          </cell>
          <cell r="E53">
            <v>429</v>
          </cell>
        </row>
        <row r="54">
          <cell r="C54" t="str">
            <v>波多黎各</v>
          </cell>
          <cell r="D54">
            <v>605194</v>
          </cell>
          <cell r="E54">
            <v>405</v>
          </cell>
        </row>
        <row r="55">
          <cell r="C55" t="str">
            <v>關島</v>
          </cell>
          <cell r="D55">
            <v>483729</v>
          </cell>
          <cell r="E55">
            <v>178</v>
          </cell>
        </row>
        <row r="56">
          <cell r="C56" t="str">
            <v>盧森堡</v>
          </cell>
          <cell r="D56">
            <v>426812</v>
          </cell>
          <cell r="E56">
            <v>151</v>
          </cell>
        </row>
        <row r="57">
          <cell r="C57" t="str">
            <v>烏拉圭</v>
          </cell>
          <cell r="D57">
            <v>400319</v>
          </cell>
          <cell r="E57">
            <v>290</v>
          </cell>
        </row>
        <row r="58">
          <cell r="C58" t="str">
            <v>立陶宛</v>
          </cell>
          <cell r="D58">
            <v>357262</v>
          </cell>
          <cell r="E58">
            <v>562</v>
          </cell>
        </row>
        <row r="59">
          <cell r="C59" t="str">
            <v>哈薩克</v>
          </cell>
          <cell r="D59">
            <v>354272</v>
          </cell>
          <cell r="E59">
            <v>208</v>
          </cell>
        </row>
        <row r="60">
          <cell r="C60" t="str">
            <v>克羅埃西亞</v>
          </cell>
          <cell r="D60">
            <v>320084</v>
          </cell>
          <cell r="E60">
            <v>937</v>
          </cell>
        </row>
        <row r="61">
          <cell r="C61" t="str">
            <v>薩爾瓦多</v>
          </cell>
          <cell r="D61">
            <v>315009</v>
          </cell>
          <cell r="E61">
            <v>228</v>
          </cell>
        </row>
        <row r="62">
          <cell r="C62" t="str">
            <v>印尼</v>
          </cell>
          <cell r="D62">
            <v>314519</v>
          </cell>
          <cell r="E62">
            <v>181</v>
          </cell>
        </row>
        <row r="63">
          <cell r="C63" t="str">
            <v>愛沙尼亞</v>
          </cell>
          <cell r="D63">
            <v>310511</v>
          </cell>
          <cell r="E63">
            <v>918</v>
          </cell>
        </row>
        <row r="64">
          <cell r="C64" t="str">
            <v>秘魯</v>
          </cell>
          <cell r="D64">
            <v>288478</v>
          </cell>
          <cell r="E64">
            <v>144</v>
          </cell>
        </row>
        <row r="65">
          <cell r="C65" t="str">
            <v>巴拉圭</v>
          </cell>
          <cell r="D65">
            <v>257904</v>
          </cell>
          <cell r="E65">
            <v>118</v>
          </cell>
        </row>
        <row r="66">
          <cell r="C66" t="str">
            <v>模里西斯</v>
          </cell>
          <cell r="D66">
            <v>246237</v>
          </cell>
          <cell r="E66">
            <v>176</v>
          </cell>
        </row>
        <row r="67">
          <cell r="C67" t="str">
            <v>多明尼加</v>
          </cell>
          <cell r="D67">
            <v>241281</v>
          </cell>
          <cell r="E67">
            <v>201</v>
          </cell>
        </row>
        <row r="68">
          <cell r="C68" t="str">
            <v>拉脫維亞</v>
          </cell>
          <cell r="D68">
            <v>180060</v>
          </cell>
          <cell r="E68">
            <v>332</v>
          </cell>
        </row>
        <row r="69">
          <cell r="C69" t="str">
            <v>柬埔寨</v>
          </cell>
          <cell r="D69">
            <v>168222</v>
          </cell>
          <cell r="E69">
            <v>85</v>
          </cell>
        </row>
        <row r="70">
          <cell r="C70" t="str">
            <v>奧地利</v>
          </cell>
          <cell r="D70">
            <v>149544</v>
          </cell>
          <cell r="E70">
            <v>65</v>
          </cell>
        </row>
        <row r="71">
          <cell r="C71" t="str">
            <v>土耳其</v>
          </cell>
          <cell r="D71">
            <v>148055</v>
          </cell>
          <cell r="E71">
            <v>104</v>
          </cell>
        </row>
        <row r="72">
          <cell r="C72" t="str">
            <v>芬蘭</v>
          </cell>
          <cell r="D72">
            <v>113125</v>
          </cell>
          <cell r="E72">
            <v>177</v>
          </cell>
        </row>
        <row r="73">
          <cell r="C73" t="str">
            <v>肯亞</v>
          </cell>
          <cell r="D73">
            <v>104251</v>
          </cell>
          <cell r="E73">
            <v>62</v>
          </cell>
        </row>
        <row r="74">
          <cell r="C74" t="str">
            <v>吉爾吉斯</v>
          </cell>
          <cell r="D74">
            <v>95032</v>
          </cell>
          <cell r="E74">
            <v>35</v>
          </cell>
        </row>
        <row r="75">
          <cell r="C75" t="str">
            <v>沙烏地阿拉伯</v>
          </cell>
          <cell r="D75">
            <v>74164</v>
          </cell>
          <cell r="E75">
            <v>400</v>
          </cell>
        </row>
        <row r="76">
          <cell r="C76" t="str">
            <v>尼泊爾</v>
          </cell>
          <cell r="D76">
            <v>67349</v>
          </cell>
          <cell r="E76">
            <v>42</v>
          </cell>
        </row>
        <row r="77">
          <cell r="C77" t="str">
            <v>烏克蘭</v>
          </cell>
          <cell r="D77">
            <v>63160</v>
          </cell>
          <cell r="E77">
            <v>151</v>
          </cell>
        </row>
        <row r="78">
          <cell r="C78" t="str">
            <v>葡萄牙</v>
          </cell>
          <cell r="D78">
            <v>55265</v>
          </cell>
          <cell r="E78">
            <v>24</v>
          </cell>
        </row>
        <row r="79">
          <cell r="C79" t="str">
            <v>留尼旺</v>
          </cell>
          <cell r="D79">
            <v>49075</v>
          </cell>
          <cell r="E79">
            <v>34</v>
          </cell>
        </row>
        <row r="80">
          <cell r="C80" t="str">
            <v>蒙古</v>
          </cell>
          <cell r="D80">
            <v>45138</v>
          </cell>
          <cell r="E80">
            <v>39</v>
          </cell>
        </row>
        <row r="81">
          <cell r="C81" t="str">
            <v>阿魯巴</v>
          </cell>
          <cell r="D81">
            <v>40092</v>
          </cell>
          <cell r="E81">
            <v>25</v>
          </cell>
        </row>
        <row r="82">
          <cell r="C82" t="str">
            <v>卡達</v>
          </cell>
          <cell r="D82">
            <v>35476</v>
          </cell>
          <cell r="E82">
            <v>33</v>
          </cell>
        </row>
        <row r="83">
          <cell r="C83" t="str">
            <v>委內瑞拉</v>
          </cell>
          <cell r="D83">
            <v>29720</v>
          </cell>
          <cell r="E83">
            <v>24</v>
          </cell>
        </row>
        <row r="84">
          <cell r="C84" t="str">
            <v>甘比亞</v>
          </cell>
          <cell r="D84">
            <v>28320</v>
          </cell>
          <cell r="E84">
            <v>564</v>
          </cell>
        </row>
        <row r="85">
          <cell r="C85" t="str">
            <v>保加利亞</v>
          </cell>
          <cell r="D85">
            <v>19564</v>
          </cell>
          <cell r="E85">
            <v>110</v>
          </cell>
        </row>
        <row r="86">
          <cell r="C86" t="str">
            <v>法屬玻里尼西亞</v>
          </cell>
          <cell r="D86">
            <v>18330</v>
          </cell>
          <cell r="E86">
            <v>100</v>
          </cell>
        </row>
        <row r="87">
          <cell r="C87" t="str">
            <v>賽普勒斯</v>
          </cell>
          <cell r="D87">
            <v>17159</v>
          </cell>
          <cell r="E87">
            <v>128</v>
          </cell>
        </row>
        <row r="88">
          <cell r="C88" t="str">
            <v>黎巴嫩</v>
          </cell>
          <cell r="D88">
            <v>10743</v>
          </cell>
          <cell r="E88">
            <v>24</v>
          </cell>
        </row>
        <row r="89">
          <cell r="C89" t="str">
            <v>阿曼</v>
          </cell>
          <cell r="D89">
            <v>7274</v>
          </cell>
          <cell r="E89">
            <v>5</v>
          </cell>
        </row>
        <row r="90">
          <cell r="C90" t="str">
            <v>冰島</v>
          </cell>
          <cell r="D90">
            <v>6535</v>
          </cell>
          <cell r="E90">
            <v>4</v>
          </cell>
        </row>
        <row r="91">
          <cell r="C91" t="str">
            <v>希臘</v>
          </cell>
          <cell r="D91">
            <v>5233</v>
          </cell>
          <cell r="E91">
            <v>34</v>
          </cell>
        </row>
        <row r="92">
          <cell r="C92" t="str">
            <v>蘇利南</v>
          </cell>
          <cell r="D92">
            <v>5147</v>
          </cell>
          <cell r="E92">
            <v>2</v>
          </cell>
        </row>
        <row r="93">
          <cell r="C93" t="str">
            <v>馬紹爾群島共和國</v>
          </cell>
          <cell r="D93">
            <v>781</v>
          </cell>
          <cell r="E93">
            <v>10</v>
          </cell>
        </row>
        <row r="94">
          <cell r="C94" t="str">
            <v>史瓦帝尼王國</v>
          </cell>
          <cell r="D94">
            <v>338</v>
          </cell>
          <cell r="E94">
            <v>4</v>
          </cell>
        </row>
        <row r="95">
          <cell r="C95" t="str">
            <v>馬達加斯加</v>
          </cell>
          <cell r="D95">
            <v>312</v>
          </cell>
          <cell r="E95">
            <v>1</v>
          </cell>
        </row>
        <row r="96">
          <cell r="C96" t="str">
            <v>象牙海岸</v>
          </cell>
          <cell r="D96">
            <v>281</v>
          </cell>
          <cell r="E96">
            <v>55</v>
          </cell>
        </row>
        <row r="97">
          <cell r="C97" t="str">
            <v>多哥</v>
          </cell>
          <cell r="D97">
            <v>219</v>
          </cell>
          <cell r="E97">
            <v>14</v>
          </cell>
        </row>
        <row r="98">
          <cell r="C98" t="str">
            <v>塞內加爾</v>
          </cell>
          <cell r="D98">
            <v>156</v>
          </cell>
          <cell r="E98">
            <v>6</v>
          </cell>
        </row>
        <row r="99">
          <cell r="C99" t="str">
            <v>坦尚尼亞</v>
          </cell>
          <cell r="D99">
            <v>125</v>
          </cell>
          <cell r="E99">
            <v>1</v>
          </cell>
        </row>
        <row r="100">
          <cell r="C100" t="str">
            <v>伊拉克</v>
          </cell>
          <cell r="D100">
            <v>96</v>
          </cell>
          <cell r="E100">
            <v>3</v>
          </cell>
        </row>
        <row r="101">
          <cell r="C101" t="str">
            <v>約旦</v>
          </cell>
          <cell r="D101">
            <v>62</v>
          </cell>
          <cell r="E101">
            <v>3</v>
          </cell>
        </row>
        <row r="102">
          <cell r="C102" t="str">
            <v>帛琉</v>
          </cell>
          <cell r="D102">
            <v>62</v>
          </cell>
          <cell r="E102">
            <v>1</v>
          </cell>
        </row>
        <row r="103">
          <cell r="C103" t="str">
            <v>迦納</v>
          </cell>
          <cell r="D103">
            <v>32</v>
          </cell>
          <cell r="E103">
            <v>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ALL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33547174</v>
          </cell>
          <cell r="F11">
            <v>73370</v>
          </cell>
        </row>
        <row r="12">
          <cell r="C12" t="str">
            <v>荷蘭</v>
          </cell>
          <cell r="D12" t="str">
            <v>NETHERLANDS</v>
          </cell>
          <cell r="E12">
            <v>13590883</v>
          </cell>
          <cell r="F12">
            <v>14525</v>
          </cell>
        </row>
        <row r="13">
          <cell r="C13" t="str">
            <v>澳大利亞</v>
          </cell>
          <cell r="D13" t="str">
            <v>AUSTRALIA</v>
          </cell>
          <cell r="E13">
            <v>7518300</v>
          </cell>
          <cell r="F13">
            <v>8737</v>
          </cell>
        </row>
        <row r="14">
          <cell r="C14" t="str">
            <v>英國</v>
          </cell>
          <cell r="D14" t="str">
            <v>UNITED KINGDOM</v>
          </cell>
          <cell r="E14">
            <v>5955460</v>
          </cell>
          <cell r="F14">
            <v>12194</v>
          </cell>
        </row>
        <row r="15">
          <cell r="C15" t="str">
            <v>日本</v>
          </cell>
          <cell r="D15" t="str">
            <v>JAPAN</v>
          </cell>
          <cell r="E15">
            <v>3259963</v>
          </cell>
          <cell r="F15">
            <v>4019</v>
          </cell>
        </row>
        <row r="16">
          <cell r="C16" t="str">
            <v>加拿大</v>
          </cell>
          <cell r="D16" t="str">
            <v>CANADA</v>
          </cell>
          <cell r="E16">
            <v>2558579</v>
          </cell>
          <cell r="F16">
            <v>2267</v>
          </cell>
        </row>
        <row r="17">
          <cell r="C17" t="str">
            <v>比利時</v>
          </cell>
          <cell r="D17" t="str">
            <v>BELGIUM</v>
          </cell>
          <cell r="E17">
            <v>2448875</v>
          </cell>
          <cell r="F17">
            <v>4599</v>
          </cell>
        </row>
        <row r="18">
          <cell r="C18" t="str">
            <v>中國大陸</v>
          </cell>
          <cell r="D18" t="str">
            <v>CHINA</v>
          </cell>
          <cell r="E18">
            <v>2387001</v>
          </cell>
          <cell r="F18">
            <v>2168</v>
          </cell>
        </row>
        <row r="19">
          <cell r="C19" t="str">
            <v>韓國</v>
          </cell>
          <cell r="D19" t="str">
            <v>KOREA,REPUBLIC OF</v>
          </cell>
          <cell r="E19">
            <v>2212342</v>
          </cell>
          <cell r="F19">
            <v>1790</v>
          </cell>
        </row>
        <row r="20">
          <cell r="C20" t="str">
            <v>紐西蘭</v>
          </cell>
          <cell r="D20" t="str">
            <v>NEW  ZEALAND</v>
          </cell>
          <cell r="E20">
            <v>1858681</v>
          </cell>
          <cell r="F20">
            <v>1783</v>
          </cell>
        </row>
        <row r="21">
          <cell r="C21" t="str">
            <v>德國</v>
          </cell>
          <cell r="D21" t="str">
            <v>GERMANY,FEDERAL REPUBLIC  OF</v>
          </cell>
          <cell r="E21">
            <v>1411961</v>
          </cell>
          <cell r="F21">
            <v>5797</v>
          </cell>
        </row>
        <row r="22">
          <cell r="C22" t="str">
            <v>瑞士</v>
          </cell>
          <cell r="D22" t="str">
            <v>SWITZERLAND</v>
          </cell>
          <cell r="E22">
            <v>1325166</v>
          </cell>
          <cell r="F22">
            <v>835</v>
          </cell>
        </row>
        <row r="23">
          <cell r="C23" t="str">
            <v>義大利</v>
          </cell>
          <cell r="D23" t="str">
            <v>ITALY</v>
          </cell>
          <cell r="E23">
            <v>1221871</v>
          </cell>
          <cell r="F23">
            <v>1030</v>
          </cell>
        </row>
        <row r="24">
          <cell r="C24" t="str">
            <v>法國</v>
          </cell>
          <cell r="D24" t="str">
            <v>FRANCE</v>
          </cell>
          <cell r="E24">
            <v>1193068</v>
          </cell>
          <cell r="F24">
            <v>1094</v>
          </cell>
        </row>
        <row r="25">
          <cell r="C25" t="str">
            <v>新加坡</v>
          </cell>
          <cell r="D25" t="str">
            <v>SINGAPORE</v>
          </cell>
          <cell r="E25">
            <v>955426</v>
          </cell>
          <cell r="F25">
            <v>856</v>
          </cell>
        </row>
        <row r="26">
          <cell r="C26" t="str">
            <v>墨西哥</v>
          </cell>
          <cell r="D26" t="str">
            <v>MEXICO</v>
          </cell>
          <cell r="E26">
            <v>881802</v>
          </cell>
          <cell r="F26">
            <v>1226</v>
          </cell>
        </row>
        <row r="27">
          <cell r="C27" t="str">
            <v>西班牙</v>
          </cell>
          <cell r="D27" t="str">
            <v>SPAIN</v>
          </cell>
          <cell r="E27">
            <v>798510</v>
          </cell>
          <cell r="F27">
            <v>1769</v>
          </cell>
        </row>
        <row r="28">
          <cell r="C28" t="str">
            <v>俄羅斯</v>
          </cell>
          <cell r="D28" t="str">
            <v>RUSSIA</v>
          </cell>
          <cell r="E28">
            <v>779724</v>
          </cell>
          <cell r="F28">
            <v>1812</v>
          </cell>
        </row>
        <row r="29">
          <cell r="C29" t="str">
            <v>哥倫比亞</v>
          </cell>
          <cell r="D29" t="str">
            <v>COLOMBIA</v>
          </cell>
          <cell r="E29">
            <v>727903</v>
          </cell>
          <cell r="F29">
            <v>546</v>
          </cell>
        </row>
        <row r="30">
          <cell r="C30" t="str">
            <v>波蘭</v>
          </cell>
          <cell r="D30" t="str">
            <v>POLAND</v>
          </cell>
          <cell r="E30">
            <v>695253</v>
          </cell>
          <cell r="F30">
            <v>2077</v>
          </cell>
        </row>
        <row r="31">
          <cell r="C31" t="str">
            <v>南非</v>
          </cell>
          <cell r="D31" t="str">
            <v>SOUTH  AFRICA</v>
          </cell>
          <cell r="E31">
            <v>630607</v>
          </cell>
          <cell r="F31">
            <v>506</v>
          </cell>
        </row>
        <row r="32">
          <cell r="C32" t="str">
            <v>挪威</v>
          </cell>
          <cell r="D32" t="str">
            <v>NORWAY</v>
          </cell>
          <cell r="E32">
            <v>518579</v>
          </cell>
          <cell r="F32">
            <v>314</v>
          </cell>
        </row>
        <row r="33">
          <cell r="C33" t="str">
            <v>馬來西亞</v>
          </cell>
          <cell r="D33" t="str">
            <v>MALAYSIA</v>
          </cell>
          <cell r="E33">
            <v>417088</v>
          </cell>
          <cell r="F33">
            <v>332</v>
          </cell>
        </row>
        <row r="34">
          <cell r="C34" t="str">
            <v>以色列</v>
          </cell>
          <cell r="D34" t="str">
            <v>ISRAEL</v>
          </cell>
          <cell r="E34">
            <v>411890</v>
          </cell>
          <cell r="F34">
            <v>552</v>
          </cell>
        </row>
        <row r="35">
          <cell r="C35" t="str">
            <v>香港</v>
          </cell>
          <cell r="D35" t="str">
            <v>HONG KONG</v>
          </cell>
          <cell r="E35">
            <v>379724</v>
          </cell>
          <cell r="F35">
            <v>695</v>
          </cell>
        </row>
        <row r="36">
          <cell r="C36" t="str">
            <v>菲律賓</v>
          </cell>
          <cell r="D36" t="str">
            <v>PHILIPPINES</v>
          </cell>
          <cell r="E36">
            <v>377477</v>
          </cell>
          <cell r="F36">
            <v>884</v>
          </cell>
        </row>
        <row r="37">
          <cell r="C37" t="str">
            <v>丹麥</v>
          </cell>
          <cell r="D37" t="str">
            <v>DENMARK</v>
          </cell>
          <cell r="E37">
            <v>357540</v>
          </cell>
          <cell r="F37">
            <v>2376</v>
          </cell>
        </row>
        <row r="38">
          <cell r="C38" t="str">
            <v>巴拿馬</v>
          </cell>
          <cell r="D38" t="str">
            <v>PANAMA</v>
          </cell>
          <cell r="E38">
            <v>333448</v>
          </cell>
          <cell r="F38">
            <v>432</v>
          </cell>
        </row>
        <row r="39">
          <cell r="C39" t="str">
            <v>越南</v>
          </cell>
          <cell r="D39" t="str">
            <v>VIET NAM</v>
          </cell>
          <cell r="E39">
            <v>332513</v>
          </cell>
          <cell r="F39">
            <v>161</v>
          </cell>
        </row>
        <row r="40">
          <cell r="C40" t="str">
            <v>關島</v>
          </cell>
          <cell r="D40" t="str">
            <v>GUAM</v>
          </cell>
          <cell r="E40">
            <v>316499</v>
          </cell>
          <cell r="F40">
            <v>156</v>
          </cell>
        </row>
        <row r="41">
          <cell r="C41" t="str">
            <v>巴西</v>
          </cell>
          <cell r="D41" t="str">
            <v>BRAZIL</v>
          </cell>
          <cell r="E41">
            <v>284126</v>
          </cell>
          <cell r="F41">
            <v>323</v>
          </cell>
        </row>
        <row r="42">
          <cell r="C42" t="str">
            <v>智利</v>
          </cell>
          <cell r="D42" t="str">
            <v>CHILE</v>
          </cell>
          <cell r="E42">
            <v>254834</v>
          </cell>
          <cell r="F42">
            <v>188</v>
          </cell>
        </row>
        <row r="43">
          <cell r="C43" t="str">
            <v>泰國</v>
          </cell>
          <cell r="D43" t="str">
            <v>THAILAND</v>
          </cell>
          <cell r="E43">
            <v>243778</v>
          </cell>
          <cell r="F43">
            <v>156</v>
          </cell>
        </row>
        <row r="44">
          <cell r="C44" t="str">
            <v>瑞典</v>
          </cell>
          <cell r="D44" t="str">
            <v>SWEDEN</v>
          </cell>
          <cell r="E44">
            <v>210711</v>
          </cell>
          <cell r="F44">
            <v>373</v>
          </cell>
        </row>
        <row r="45">
          <cell r="C45" t="str">
            <v>阿根廷</v>
          </cell>
          <cell r="D45" t="str">
            <v>ARGENTINA</v>
          </cell>
          <cell r="E45">
            <v>193761</v>
          </cell>
          <cell r="F45">
            <v>169</v>
          </cell>
        </row>
        <row r="46">
          <cell r="C46" t="str">
            <v>捷克</v>
          </cell>
          <cell r="D46" t="str">
            <v>CZECH  REPUBLIC</v>
          </cell>
          <cell r="E46">
            <v>163570</v>
          </cell>
          <cell r="F46">
            <v>124</v>
          </cell>
        </row>
        <row r="47">
          <cell r="C47" t="str">
            <v>肯亞</v>
          </cell>
          <cell r="D47" t="str">
            <v>KENYA</v>
          </cell>
          <cell r="E47">
            <v>135910</v>
          </cell>
          <cell r="F47">
            <v>132</v>
          </cell>
        </row>
        <row r="48">
          <cell r="C48" t="str">
            <v>哥斯大黎加</v>
          </cell>
          <cell r="D48" t="str">
            <v>COSTA RICA</v>
          </cell>
          <cell r="E48">
            <v>132131</v>
          </cell>
          <cell r="F48">
            <v>81</v>
          </cell>
        </row>
        <row r="49">
          <cell r="C49" t="str">
            <v>希臘</v>
          </cell>
          <cell r="D49" t="str">
            <v>GREECE</v>
          </cell>
          <cell r="E49">
            <v>115217</v>
          </cell>
          <cell r="F49">
            <v>2810</v>
          </cell>
        </row>
        <row r="50">
          <cell r="C50" t="str">
            <v>烏克蘭</v>
          </cell>
          <cell r="D50" t="str">
            <v>UKRAINE</v>
          </cell>
          <cell r="E50">
            <v>105789</v>
          </cell>
          <cell r="F50">
            <v>117</v>
          </cell>
        </row>
        <row r="51">
          <cell r="C51" t="str">
            <v>奧地利</v>
          </cell>
          <cell r="D51" t="str">
            <v>AUSTRIA</v>
          </cell>
          <cell r="E51">
            <v>101179</v>
          </cell>
          <cell r="F51">
            <v>149</v>
          </cell>
        </row>
        <row r="52">
          <cell r="C52" t="str">
            <v>沙烏地阿拉伯</v>
          </cell>
          <cell r="D52" t="str">
            <v>SAUDI  ARABIA</v>
          </cell>
          <cell r="E52">
            <v>64056</v>
          </cell>
          <cell r="F52">
            <v>68</v>
          </cell>
        </row>
        <row r="53">
          <cell r="C53" t="str">
            <v>阿拉伯聯合大公國</v>
          </cell>
          <cell r="D53" t="str">
            <v>UNITED ARAB EMIRATES</v>
          </cell>
          <cell r="E53">
            <v>63501</v>
          </cell>
          <cell r="F53">
            <v>121</v>
          </cell>
        </row>
        <row r="54">
          <cell r="C54" t="str">
            <v>厄瓜多</v>
          </cell>
          <cell r="D54" t="str">
            <v>ECUADOR</v>
          </cell>
          <cell r="E54">
            <v>61248</v>
          </cell>
          <cell r="F54">
            <v>50</v>
          </cell>
        </row>
        <row r="55">
          <cell r="C55" t="str">
            <v>印尼</v>
          </cell>
          <cell r="D55" t="str">
            <v>INDONESIA</v>
          </cell>
          <cell r="E55">
            <v>42910</v>
          </cell>
          <cell r="F55">
            <v>34</v>
          </cell>
        </row>
        <row r="56">
          <cell r="C56" t="str">
            <v>愛爾蘭</v>
          </cell>
          <cell r="D56" t="str">
            <v>IRELAND</v>
          </cell>
          <cell r="E56">
            <v>40485</v>
          </cell>
          <cell r="F56">
            <v>250</v>
          </cell>
        </row>
        <row r="57">
          <cell r="C57" t="str">
            <v>新克里多亞</v>
          </cell>
          <cell r="D57" t="str">
            <v>NEW CALEDDNIA</v>
          </cell>
          <cell r="E57">
            <v>31889</v>
          </cell>
          <cell r="F57">
            <v>25</v>
          </cell>
        </row>
        <row r="58">
          <cell r="C58" t="str">
            <v>葡萄牙</v>
          </cell>
          <cell r="D58" t="str">
            <v>PORTUGAL</v>
          </cell>
          <cell r="E58">
            <v>30641</v>
          </cell>
          <cell r="F58">
            <v>13</v>
          </cell>
        </row>
        <row r="59">
          <cell r="C59" t="str">
            <v>薩爾瓦多</v>
          </cell>
          <cell r="D59" t="str">
            <v>EL  SALVADOR</v>
          </cell>
          <cell r="E59">
            <v>28492</v>
          </cell>
          <cell r="F59">
            <v>22</v>
          </cell>
        </row>
        <row r="60">
          <cell r="C60" t="str">
            <v>阿魯巴</v>
          </cell>
          <cell r="D60" t="str">
            <v>ARUBA</v>
          </cell>
          <cell r="E60">
            <v>7938</v>
          </cell>
          <cell r="F60">
            <v>5</v>
          </cell>
        </row>
        <row r="61">
          <cell r="C61" t="str">
            <v>黎巴嫩</v>
          </cell>
          <cell r="D61" t="str">
            <v>LEBANON</v>
          </cell>
          <cell r="E61">
            <v>7556</v>
          </cell>
          <cell r="F61">
            <v>6</v>
          </cell>
        </row>
        <row r="62">
          <cell r="C62" t="str">
            <v>印度</v>
          </cell>
          <cell r="D62" t="str">
            <v>INDIA</v>
          </cell>
          <cell r="E62">
            <v>6932</v>
          </cell>
          <cell r="F62">
            <v>6</v>
          </cell>
        </row>
        <row r="63">
          <cell r="C63" t="str">
            <v>保加利亞</v>
          </cell>
          <cell r="D63" t="str">
            <v>BULGARIA</v>
          </cell>
          <cell r="E63">
            <v>6170</v>
          </cell>
          <cell r="F63">
            <v>53</v>
          </cell>
        </row>
        <row r="64">
          <cell r="C64" t="str">
            <v>立陶宛</v>
          </cell>
          <cell r="D64" t="str">
            <v>LITHUANIA</v>
          </cell>
          <cell r="E64">
            <v>3951</v>
          </cell>
          <cell r="F64">
            <v>1</v>
          </cell>
        </row>
        <row r="65">
          <cell r="C65" t="str">
            <v>祕魯</v>
          </cell>
          <cell r="D65" t="str">
            <v>PERU</v>
          </cell>
          <cell r="E65">
            <v>3605</v>
          </cell>
          <cell r="F65">
            <v>1</v>
          </cell>
        </row>
        <row r="66">
          <cell r="C66" t="str">
            <v>芬蘭</v>
          </cell>
          <cell r="D66" t="str">
            <v>FINLAND</v>
          </cell>
          <cell r="E66">
            <v>1837</v>
          </cell>
          <cell r="F66">
            <v>6</v>
          </cell>
        </row>
        <row r="67">
          <cell r="C67" t="str">
            <v>匈牙利</v>
          </cell>
          <cell r="D67" t="str">
            <v>HUNGARY</v>
          </cell>
          <cell r="E67">
            <v>1698</v>
          </cell>
          <cell r="F67">
            <v>13</v>
          </cell>
        </row>
        <row r="68">
          <cell r="C68" t="str">
            <v>馬紹爾群島共和國</v>
          </cell>
          <cell r="D68" t="str">
            <v>MARSHALL ISLANDS</v>
          </cell>
          <cell r="E68">
            <v>763</v>
          </cell>
          <cell r="F68">
            <v>2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整車"/>
      <sheetName val="整車比較"/>
      <sheetName val="整車出口地區"/>
      <sheetName val="同期比較"/>
      <sheetName val="整車進口"/>
      <sheetName val="折疊車"/>
      <sheetName val="折疊出口比較"/>
      <sheetName val="電輔車"/>
      <sheetName val="電輔車比較"/>
      <sheetName val="電動摺疊同期比較"/>
      <sheetName val="零件"/>
      <sheetName val="零件出口比較"/>
      <sheetName val="零件進口比較"/>
    </sheetNames>
    <sheetDataSet>
      <sheetData sheetId="0">
        <row r="22">
          <cell r="B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ALL12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32188211</v>
          </cell>
          <cell r="F11">
            <v>60970</v>
          </cell>
        </row>
        <row r="12">
          <cell r="C12" t="str">
            <v>荷蘭</v>
          </cell>
          <cell r="D12" t="str">
            <v>NETHERLANDS</v>
          </cell>
          <cell r="E12">
            <v>15201155</v>
          </cell>
          <cell r="F12">
            <v>15792</v>
          </cell>
        </row>
        <row r="13">
          <cell r="C13" t="str">
            <v>澳大利亞</v>
          </cell>
          <cell r="D13" t="str">
            <v>AUSTRALIA</v>
          </cell>
          <cell r="E13">
            <v>8168473</v>
          </cell>
          <cell r="F13">
            <v>12512</v>
          </cell>
        </row>
        <row r="14">
          <cell r="C14" t="str">
            <v>英國</v>
          </cell>
          <cell r="D14" t="str">
            <v>UNITED KINGDOM</v>
          </cell>
          <cell r="E14">
            <v>5372669</v>
          </cell>
          <cell r="F14">
            <v>14217</v>
          </cell>
        </row>
        <row r="15">
          <cell r="C15" t="str">
            <v>比利時</v>
          </cell>
          <cell r="D15" t="str">
            <v>BELGIUM</v>
          </cell>
          <cell r="E15">
            <v>4708366</v>
          </cell>
          <cell r="F15">
            <v>6519</v>
          </cell>
        </row>
        <row r="16">
          <cell r="C16" t="str">
            <v>瑞士</v>
          </cell>
          <cell r="D16" t="str">
            <v>SWITZERLAND</v>
          </cell>
          <cell r="E16">
            <v>3402098</v>
          </cell>
          <cell r="F16">
            <v>2736</v>
          </cell>
        </row>
        <row r="17">
          <cell r="C17" t="str">
            <v>中國大陸</v>
          </cell>
          <cell r="D17" t="str">
            <v>CHINA</v>
          </cell>
          <cell r="E17">
            <v>3401926</v>
          </cell>
          <cell r="F17">
            <v>3104</v>
          </cell>
        </row>
        <row r="18">
          <cell r="C18" t="str">
            <v>日本</v>
          </cell>
          <cell r="D18" t="str">
            <v>JAPAN</v>
          </cell>
          <cell r="E18">
            <v>3196394</v>
          </cell>
          <cell r="F18">
            <v>5220</v>
          </cell>
        </row>
        <row r="19">
          <cell r="C19" t="str">
            <v>義大利</v>
          </cell>
          <cell r="D19" t="str">
            <v>ITALY</v>
          </cell>
          <cell r="E19">
            <v>2462982</v>
          </cell>
          <cell r="F19">
            <v>1914</v>
          </cell>
        </row>
        <row r="20">
          <cell r="C20" t="str">
            <v>加拿大</v>
          </cell>
          <cell r="D20" t="str">
            <v>CANADA</v>
          </cell>
          <cell r="E20">
            <v>2345835</v>
          </cell>
          <cell r="F20">
            <v>3014</v>
          </cell>
        </row>
        <row r="21">
          <cell r="C21" t="str">
            <v>紐西蘭</v>
          </cell>
          <cell r="D21" t="str">
            <v>NEW  ZEALAND</v>
          </cell>
          <cell r="E21">
            <v>2014871</v>
          </cell>
          <cell r="F21">
            <v>2182</v>
          </cell>
        </row>
        <row r="22">
          <cell r="C22" t="str">
            <v>德國</v>
          </cell>
          <cell r="D22" t="str">
            <v>GERMANY,FEDERAL REPUBLIC  OF</v>
          </cell>
          <cell r="E22">
            <v>1991602</v>
          </cell>
          <cell r="F22">
            <v>5920</v>
          </cell>
        </row>
        <row r="23">
          <cell r="C23" t="str">
            <v>韓國</v>
          </cell>
          <cell r="D23" t="str">
            <v>KOREA,REPUBLIC OF</v>
          </cell>
          <cell r="E23">
            <v>1984044</v>
          </cell>
          <cell r="F23">
            <v>1546</v>
          </cell>
        </row>
        <row r="24">
          <cell r="C24" t="str">
            <v>新加坡</v>
          </cell>
          <cell r="D24" t="str">
            <v>SINGAPORE</v>
          </cell>
          <cell r="E24">
            <v>1781279</v>
          </cell>
          <cell r="F24">
            <v>1391</v>
          </cell>
        </row>
        <row r="25">
          <cell r="C25" t="str">
            <v>西班牙</v>
          </cell>
          <cell r="D25" t="str">
            <v>SPAIN</v>
          </cell>
          <cell r="E25">
            <v>1213680</v>
          </cell>
          <cell r="F25">
            <v>2665</v>
          </cell>
        </row>
        <row r="26">
          <cell r="C26" t="str">
            <v>俄羅斯</v>
          </cell>
          <cell r="D26" t="str">
            <v>RUSSIA</v>
          </cell>
          <cell r="E26">
            <v>1193493</v>
          </cell>
          <cell r="F26">
            <v>2631</v>
          </cell>
        </row>
        <row r="27">
          <cell r="C27" t="str">
            <v>馬來西亞</v>
          </cell>
          <cell r="D27" t="str">
            <v>MALAYSIA</v>
          </cell>
          <cell r="E27">
            <v>1167495</v>
          </cell>
          <cell r="F27">
            <v>830</v>
          </cell>
        </row>
        <row r="28">
          <cell r="C28" t="str">
            <v>印尼</v>
          </cell>
          <cell r="D28" t="str">
            <v>INDONESIA</v>
          </cell>
          <cell r="E28">
            <v>958153</v>
          </cell>
          <cell r="F28">
            <v>823</v>
          </cell>
        </row>
        <row r="29">
          <cell r="C29" t="str">
            <v>挪威</v>
          </cell>
          <cell r="D29" t="str">
            <v>NORWAY</v>
          </cell>
          <cell r="E29">
            <v>906262</v>
          </cell>
          <cell r="F29">
            <v>838</v>
          </cell>
        </row>
        <row r="30">
          <cell r="C30" t="str">
            <v>法國</v>
          </cell>
          <cell r="D30" t="str">
            <v>FRANCE</v>
          </cell>
          <cell r="E30">
            <v>895521</v>
          </cell>
          <cell r="F30">
            <v>680</v>
          </cell>
        </row>
        <row r="31">
          <cell r="C31" t="str">
            <v>墨西哥</v>
          </cell>
          <cell r="D31" t="str">
            <v>MEXICO</v>
          </cell>
          <cell r="E31">
            <v>675471</v>
          </cell>
          <cell r="F31">
            <v>534</v>
          </cell>
        </row>
        <row r="32">
          <cell r="C32" t="str">
            <v>波蘭</v>
          </cell>
          <cell r="D32" t="str">
            <v>POLAND</v>
          </cell>
          <cell r="E32">
            <v>651295</v>
          </cell>
          <cell r="F32">
            <v>2420</v>
          </cell>
        </row>
        <row r="33">
          <cell r="C33" t="str">
            <v>捷克</v>
          </cell>
          <cell r="D33" t="str">
            <v>CZECH  REPUBLIC</v>
          </cell>
          <cell r="E33">
            <v>600700</v>
          </cell>
          <cell r="F33">
            <v>2983</v>
          </cell>
        </row>
        <row r="34">
          <cell r="C34" t="str">
            <v>智利</v>
          </cell>
          <cell r="D34" t="str">
            <v>CHILE</v>
          </cell>
          <cell r="E34">
            <v>495836</v>
          </cell>
          <cell r="F34">
            <v>933</v>
          </cell>
        </row>
        <row r="35">
          <cell r="C35" t="str">
            <v>巴拿馬</v>
          </cell>
          <cell r="D35" t="str">
            <v>PANAMA</v>
          </cell>
          <cell r="E35">
            <v>492827</v>
          </cell>
          <cell r="F35">
            <v>408</v>
          </cell>
        </row>
        <row r="36">
          <cell r="C36" t="str">
            <v>菲律賓</v>
          </cell>
          <cell r="D36" t="str">
            <v>PHILIPPINES</v>
          </cell>
          <cell r="E36">
            <v>486108</v>
          </cell>
          <cell r="F36">
            <v>872</v>
          </cell>
        </row>
        <row r="37">
          <cell r="C37" t="str">
            <v>南非</v>
          </cell>
          <cell r="D37" t="str">
            <v>SOUTH  AFRICA</v>
          </cell>
          <cell r="E37">
            <v>482820</v>
          </cell>
          <cell r="F37">
            <v>360</v>
          </cell>
        </row>
        <row r="38">
          <cell r="C38" t="str">
            <v>香港</v>
          </cell>
          <cell r="D38" t="str">
            <v>HONG KONG</v>
          </cell>
          <cell r="E38">
            <v>425334</v>
          </cell>
          <cell r="F38">
            <v>456</v>
          </cell>
        </row>
        <row r="39">
          <cell r="C39" t="str">
            <v>阿根廷</v>
          </cell>
          <cell r="D39" t="str">
            <v>ARGENTINA</v>
          </cell>
          <cell r="E39">
            <v>300945</v>
          </cell>
          <cell r="F39">
            <v>364</v>
          </cell>
        </row>
        <row r="40">
          <cell r="C40" t="str">
            <v>泰國</v>
          </cell>
          <cell r="D40" t="str">
            <v>THAILAND</v>
          </cell>
          <cell r="E40">
            <v>279986</v>
          </cell>
          <cell r="F40">
            <v>452</v>
          </cell>
        </row>
        <row r="41">
          <cell r="C41" t="str">
            <v>哥倫比亞</v>
          </cell>
          <cell r="D41" t="str">
            <v>COLOMBIA</v>
          </cell>
          <cell r="E41">
            <v>261722</v>
          </cell>
          <cell r="F41">
            <v>233</v>
          </cell>
        </row>
        <row r="42">
          <cell r="C42" t="str">
            <v>丹麥</v>
          </cell>
          <cell r="D42" t="str">
            <v>DENMARK</v>
          </cell>
          <cell r="E42">
            <v>252100</v>
          </cell>
          <cell r="F42">
            <v>3399</v>
          </cell>
        </row>
        <row r="43">
          <cell r="C43" t="str">
            <v>祕魯</v>
          </cell>
          <cell r="D43" t="str">
            <v>PERU</v>
          </cell>
          <cell r="E43">
            <v>224562</v>
          </cell>
          <cell r="F43">
            <v>246</v>
          </cell>
        </row>
        <row r="44">
          <cell r="C44" t="str">
            <v>烏克蘭</v>
          </cell>
          <cell r="D44" t="str">
            <v>UKRAINE</v>
          </cell>
          <cell r="E44">
            <v>211371</v>
          </cell>
          <cell r="F44">
            <v>461</v>
          </cell>
        </row>
        <row r="45">
          <cell r="C45" t="str">
            <v>奧地利</v>
          </cell>
          <cell r="D45" t="str">
            <v>AUSTRIA</v>
          </cell>
          <cell r="E45">
            <v>208957</v>
          </cell>
          <cell r="F45">
            <v>177</v>
          </cell>
        </row>
        <row r="46">
          <cell r="C46" t="str">
            <v>以色列</v>
          </cell>
          <cell r="D46" t="str">
            <v>ISRAEL</v>
          </cell>
          <cell r="E46">
            <v>192722</v>
          </cell>
          <cell r="F46">
            <v>108</v>
          </cell>
        </row>
        <row r="47">
          <cell r="C47" t="str">
            <v>烏拉圭</v>
          </cell>
          <cell r="D47" t="str">
            <v>URUGUAY</v>
          </cell>
          <cell r="E47">
            <v>163785</v>
          </cell>
          <cell r="F47">
            <v>184</v>
          </cell>
        </row>
        <row r="48">
          <cell r="C48" t="str">
            <v>印度</v>
          </cell>
          <cell r="D48" t="str">
            <v>INDIA</v>
          </cell>
          <cell r="E48">
            <v>156683</v>
          </cell>
          <cell r="F48">
            <v>211</v>
          </cell>
        </row>
        <row r="49">
          <cell r="C49" t="str">
            <v>阿拉伯聯合大公國</v>
          </cell>
          <cell r="D49" t="str">
            <v>UNITED ARAB EMIRATES</v>
          </cell>
          <cell r="E49">
            <v>156263</v>
          </cell>
          <cell r="F49">
            <v>123</v>
          </cell>
        </row>
        <row r="50">
          <cell r="C50" t="str">
            <v>多明尼加</v>
          </cell>
          <cell r="D50" t="str">
            <v>DOMINICAN  REPUBLIC</v>
          </cell>
          <cell r="E50">
            <v>155913</v>
          </cell>
          <cell r="F50">
            <v>90</v>
          </cell>
        </row>
        <row r="51">
          <cell r="C51" t="str">
            <v>巴西</v>
          </cell>
          <cell r="D51" t="str">
            <v>BRAZIL</v>
          </cell>
          <cell r="E51">
            <v>145591</v>
          </cell>
          <cell r="F51">
            <v>146</v>
          </cell>
        </row>
        <row r="52">
          <cell r="C52" t="str">
            <v>越南</v>
          </cell>
          <cell r="D52" t="str">
            <v>VIET NAM</v>
          </cell>
          <cell r="E52">
            <v>135445</v>
          </cell>
          <cell r="F52">
            <v>82</v>
          </cell>
        </row>
        <row r="53">
          <cell r="C53" t="str">
            <v>瑞典</v>
          </cell>
          <cell r="D53" t="str">
            <v>SWEDEN</v>
          </cell>
          <cell r="E53">
            <v>121134</v>
          </cell>
          <cell r="F53">
            <v>255</v>
          </cell>
        </row>
        <row r="54">
          <cell r="C54" t="str">
            <v>土耳其</v>
          </cell>
          <cell r="D54" t="str">
            <v>TURKEY</v>
          </cell>
          <cell r="E54">
            <v>108432</v>
          </cell>
          <cell r="F54">
            <v>94</v>
          </cell>
        </row>
        <row r="55">
          <cell r="C55" t="str">
            <v>立陶宛</v>
          </cell>
          <cell r="D55" t="str">
            <v>LITHUANIA</v>
          </cell>
          <cell r="E55">
            <v>93772</v>
          </cell>
          <cell r="F55">
            <v>355</v>
          </cell>
        </row>
        <row r="56">
          <cell r="C56" t="str">
            <v>留尼旺</v>
          </cell>
          <cell r="D56" t="str">
            <v>REUNION</v>
          </cell>
          <cell r="E56">
            <v>63646</v>
          </cell>
          <cell r="F56">
            <v>50</v>
          </cell>
        </row>
        <row r="57">
          <cell r="C57" t="str">
            <v>賽普勒斯</v>
          </cell>
          <cell r="D57" t="str">
            <v>CYPRUS</v>
          </cell>
          <cell r="E57">
            <v>50840</v>
          </cell>
          <cell r="F57">
            <v>340</v>
          </cell>
        </row>
        <row r="58">
          <cell r="C58" t="str">
            <v>希臘</v>
          </cell>
          <cell r="D58" t="str">
            <v>GREECE</v>
          </cell>
          <cell r="E58">
            <v>49405</v>
          </cell>
          <cell r="F58">
            <v>233</v>
          </cell>
        </row>
        <row r="59">
          <cell r="C59" t="str">
            <v>柬埔寨</v>
          </cell>
          <cell r="D59" t="str">
            <v>KINGDOM  OF CAMBODIA</v>
          </cell>
          <cell r="E59">
            <v>41742</v>
          </cell>
          <cell r="F59">
            <v>23</v>
          </cell>
        </row>
        <row r="60">
          <cell r="C60" t="str">
            <v>哈薩克</v>
          </cell>
          <cell r="D60" t="str">
            <v>KAZAKHSTAN</v>
          </cell>
          <cell r="E60">
            <v>41708</v>
          </cell>
          <cell r="F60">
            <v>36</v>
          </cell>
        </row>
        <row r="61">
          <cell r="C61" t="str">
            <v>瓜地馬拉</v>
          </cell>
          <cell r="D61" t="str">
            <v>GUATEMALA</v>
          </cell>
          <cell r="E61">
            <v>41358</v>
          </cell>
          <cell r="F61">
            <v>38</v>
          </cell>
        </row>
        <row r="62">
          <cell r="C62" t="str">
            <v>拉脫維亞</v>
          </cell>
          <cell r="D62" t="str">
            <v>LATVIA</v>
          </cell>
          <cell r="E62">
            <v>33520</v>
          </cell>
          <cell r="F62">
            <v>214</v>
          </cell>
        </row>
        <row r="63">
          <cell r="C63" t="str">
            <v>哥斯大黎加</v>
          </cell>
          <cell r="D63" t="str">
            <v>COSTA RICA</v>
          </cell>
          <cell r="E63">
            <v>32015</v>
          </cell>
          <cell r="F63">
            <v>22</v>
          </cell>
        </row>
        <row r="64">
          <cell r="C64" t="str">
            <v>冰島</v>
          </cell>
          <cell r="D64" t="str">
            <v>ICELAND</v>
          </cell>
          <cell r="E64">
            <v>28971</v>
          </cell>
          <cell r="F64">
            <v>41</v>
          </cell>
        </row>
        <row r="65">
          <cell r="C65" t="str">
            <v>汶萊</v>
          </cell>
          <cell r="D65" t="str">
            <v>BRUNEI  DARUSSALAM</v>
          </cell>
          <cell r="E65">
            <v>16410</v>
          </cell>
          <cell r="F65">
            <v>12</v>
          </cell>
        </row>
        <row r="66">
          <cell r="C66" t="str">
            <v>關島</v>
          </cell>
          <cell r="D66" t="str">
            <v>GUAM</v>
          </cell>
          <cell r="E66">
            <v>6718</v>
          </cell>
          <cell r="F66">
            <v>5</v>
          </cell>
        </row>
        <row r="67">
          <cell r="C67" t="str">
            <v>匈牙利</v>
          </cell>
          <cell r="D67" t="str">
            <v>HUNGARY</v>
          </cell>
          <cell r="E67">
            <v>5808</v>
          </cell>
          <cell r="F67">
            <v>55</v>
          </cell>
        </row>
        <row r="68">
          <cell r="C68" t="str">
            <v>厄瓜多</v>
          </cell>
          <cell r="D68" t="str">
            <v>ECUADOR</v>
          </cell>
          <cell r="E68">
            <v>4829</v>
          </cell>
          <cell r="F68">
            <v>24</v>
          </cell>
        </row>
        <row r="69">
          <cell r="C69" t="str">
            <v>納米比亞</v>
          </cell>
          <cell r="D69" t="str">
            <v>NAMIBIA</v>
          </cell>
          <cell r="E69">
            <v>3324</v>
          </cell>
          <cell r="F69">
            <v>18</v>
          </cell>
        </row>
        <row r="70">
          <cell r="C70" t="str">
            <v>多哥</v>
          </cell>
          <cell r="D70" t="str">
            <v>TOGO</v>
          </cell>
          <cell r="E70">
            <v>420</v>
          </cell>
          <cell r="F70">
            <v>40</v>
          </cell>
        </row>
        <row r="71">
          <cell r="C71" t="str">
            <v>史瓦帝尼王國</v>
          </cell>
          <cell r="D71" t="str">
            <v>Kingdom of Eswatini</v>
          </cell>
          <cell r="E71">
            <v>175</v>
          </cell>
          <cell r="F71">
            <v>52</v>
          </cell>
        </row>
        <row r="72">
          <cell r="C72" t="str">
            <v>迦納</v>
          </cell>
          <cell r="D72" t="str">
            <v>GHANA</v>
          </cell>
          <cell r="E72">
            <v>175</v>
          </cell>
          <cell r="F72">
            <v>6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2432257</v>
          </cell>
          <cell r="C10">
            <v>20271</v>
          </cell>
        </row>
        <row r="11">
          <cell r="A11" t="str">
            <v>中國大陸</v>
          </cell>
          <cell r="B11">
            <v>2059262</v>
          </cell>
          <cell r="C11">
            <v>19973</v>
          </cell>
        </row>
        <row r="12">
          <cell r="A12" t="str">
            <v>義大利</v>
          </cell>
          <cell r="B12">
            <v>111238</v>
          </cell>
          <cell r="C12">
            <v>38</v>
          </cell>
        </row>
        <row r="13">
          <cell r="A13" t="str">
            <v>中華民國</v>
          </cell>
          <cell r="B13">
            <v>86729</v>
          </cell>
          <cell r="C13">
            <v>87</v>
          </cell>
        </row>
        <row r="14">
          <cell r="A14" t="str">
            <v>英國</v>
          </cell>
          <cell r="B14">
            <v>58683</v>
          </cell>
          <cell r="C14">
            <v>51</v>
          </cell>
        </row>
        <row r="15">
          <cell r="A15" t="str">
            <v>德國</v>
          </cell>
          <cell r="B15">
            <v>50399</v>
          </cell>
          <cell r="C15">
            <v>9</v>
          </cell>
        </row>
        <row r="16">
          <cell r="A16" t="str">
            <v>柬埔寨</v>
          </cell>
          <cell r="B16">
            <v>23060</v>
          </cell>
          <cell r="C16">
            <v>58</v>
          </cell>
        </row>
        <row r="17">
          <cell r="A17" t="str">
            <v>美國</v>
          </cell>
          <cell r="B17">
            <v>14747</v>
          </cell>
          <cell r="C17">
            <v>3</v>
          </cell>
        </row>
        <row r="18">
          <cell r="A18" t="str">
            <v>西班牙</v>
          </cell>
          <cell r="B18">
            <v>13916</v>
          </cell>
          <cell r="C18">
            <v>10</v>
          </cell>
        </row>
        <row r="19">
          <cell r="A19" t="str">
            <v>奧地利</v>
          </cell>
          <cell r="B19">
            <v>7235</v>
          </cell>
          <cell r="C19">
            <v>2</v>
          </cell>
        </row>
        <row r="20">
          <cell r="A20" t="str">
            <v>新加坡</v>
          </cell>
          <cell r="B20">
            <v>2709</v>
          </cell>
          <cell r="C20">
            <v>1</v>
          </cell>
        </row>
        <row r="21">
          <cell r="A21" t="str">
            <v>越南</v>
          </cell>
          <cell r="B21">
            <v>1663</v>
          </cell>
          <cell r="C21">
            <v>2</v>
          </cell>
        </row>
        <row r="22">
          <cell r="A22" t="str">
            <v>日本</v>
          </cell>
          <cell r="B22">
            <v>1477</v>
          </cell>
          <cell r="C22">
            <v>13</v>
          </cell>
        </row>
        <row r="23">
          <cell r="A23" t="str">
            <v>孟加拉</v>
          </cell>
          <cell r="B23">
            <v>708</v>
          </cell>
          <cell r="C23">
            <v>10</v>
          </cell>
        </row>
        <row r="24">
          <cell r="A24" t="str">
            <v>菲律賓</v>
          </cell>
          <cell r="B24">
            <v>339</v>
          </cell>
          <cell r="C24">
            <v>13</v>
          </cell>
        </row>
        <row r="25">
          <cell r="A25" t="str">
            <v>法國</v>
          </cell>
          <cell r="B25">
            <v>92</v>
          </cell>
          <cell r="C25">
            <v>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C10" t="str">
            <v>總計</v>
          </cell>
          <cell r="D10">
            <v>29861405</v>
          </cell>
          <cell r="E10">
            <v>208864</v>
          </cell>
        </row>
        <row r="11">
          <cell r="C11" t="str">
            <v>中國大陸</v>
          </cell>
          <cell r="D11">
            <v>25061849</v>
          </cell>
          <cell r="E11">
            <v>203519</v>
          </cell>
        </row>
        <row r="12">
          <cell r="C12" t="str">
            <v>英國</v>
          </cell>
          <cell r="D12">
            <v>1030240</v>
          </cell>
          <cell r="E12">
            <v>701</v>
          </cell>
        </row>
        <row r="13">
          <cell r="C13" t="str">
            <v>中華民國</v>
          </cell>
          <cell r="D13">
            <v>962957</v>
          </cell>
          <cell r="E13">
            <v>2227</v>
          </cell>
        </row>
        <row r="14">
          <cell r="C14" t="str">
            <v>越南</v>
          </cell>
          <cell r="D14">
            <v>848674</v>
          </cell>
          <cell r="E14">
            <v>766</v>
          </cell>
        </row>
        <row r="15">
          <cell r="C15" t="str">
            <v>德國</v>
          </cell>
          <cell r="D15">
            <v>557668</v>
          </cell>
          <cell r="E15">
            <v>105</v>
          </cell>
        </row>
        <row r="16">
          <cell r="C16" t="str">
            <v>義大利</v>
          </cell>
          <cell r="D16">
            <v>555777</v>
          </cell>
          <cell r="E16">
            <v>151</v>
          </cell>
        </row>
        <row r="17">
          <cell r="C17" t="str">
            <v>柬埔寨</v>
          </cell>
          <cell r="D17">
            <v>340907</v>
          </cell>
          <cell r="E17">
            <v>860</v>
          </cell>
        </row>
        <row r="18">
          <cell r="C18" t="str">
            <v>美國</v>
          </cell>
          <cell r="D18">
            <v>194690</v>
          </cell>
          <cell r="E18">
            <v>63</v>
          </cell>
        </row>
        <row r="19">
          <cell r="C19" t="str">
            <v>比利時</v>
          </cell>
          <cell r="D19">
            <v>103833</v>
          </cell>
          <cell r="E19">
            <v>57</v>
          </cell>
        </row>
        <row r="20">
          <cell r="C20" t="str">
            <v>西班牙</v>
          </cell>
          <cell r="D20">
            <v>81183</v>
          </cell>
          <cell r="E20">
            <v>41</v>
          </cell>
        </row>
        <row r="21">
          <cell r="C21" t="str">
            <v>日本</v>
          </cell>
          <cell r="D21">
            <v>32920</v>
          </cell>
          <cell r="E21">
            <v>209</v>
          </cell>
        </row>
        <row r="22">
          <cell r="C22" t="str">
            <v>法國</v>
          </cell>
          <cell r="D22">
            <v>25814</v>
          </cell>
          <cell r="E22">
            <v>13</v>
          </cell>
        </row>
        <row r="23">
          <cell r="C23" t="str">
            <v>新加坡</v>
          </cell>
          <cell r="D23">
            <v>24375</v>
          </cell>
          <cell r="E23">
            <v>12</v>
          </cell>
        </row>
        <row r="24">
          <cell r="C24" t="str">
            <v>奧地利</v>
          </cell>
          <cell r="D24">
            <v>21302</v>
          </cell>
          <cell r="E24">
            <v>7</v>
          </cell>
        </row>
        <row r="25">
          <cell r="C25" t="str">
            <v>孟加拉</v>
          </cell>
          <cell r="D25">
            <v>10521</v>
          </cell>
          <cell r="E25">
            <v>114</v>
          </cell>
        </row>
        <row r="26">
          <cell r="C26" t="str">
            <v>荷蘭</v>
          </cell>
          <cell r="D26">
            <v>5320</v>
          </cell>
          <cell r="E26">
            <v>2</v>
          </cell>
        </row>
        <row r="27">
          <cell r="C27" t="str">
            <v>保加利亞</v>
          </cell>
          <cell r="D27">
            <v>2015</v>
          </cell>
          <cell r="E27">
            <v>2</v>
          </cell>
        </row>
        <row r="28">
          <cell r="C28" t="str">
            <v>馬來西亞</v>
          </cell>
          <cell r="D28">
            <v>866</v>
          </cell>
          <cell r="E28">
            <v>1</v>
          </cell>
        </row>
        <row r="29">
          <cell r="C29" t="str">
            <v>菲律賓</v>
          </cell>
          <cell r="D29">
            <v>339</v>
          </cell>
          <cell r="E29">
            <v>13</v>
          </cell>
        </row>
        <row r="30">
          <cell r="C30" t="str">
            <v>瑞士</v>
          </cell>
          <cell r="D30">
            <v>155</v>
          </cell>
          <cell r="E30">
            <v>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3297673</v>
          </cell>
          <cell r="C10">
            <v>4364</v>
          </cell>
        </row>
        <row r="11">
          <cell r="A11" t="str">
            <v>中國大陸</v>
          </cell>
          <cell r="B11">
            <v>1586850</v>
          </cell>
          <cell r="C11">
            <v>1937</v>
          </cell>
        </row>
        <row r="12">
          <cell r="A12" t="str">
            <v>韓國</v>
          </cell>
          <cell r="B12">
            <v>640845</v>
          </cell>
          <cell r="C12">
            <v>705</v>
          </cell>
        </row>
        <row r="13">
          <cell r="A13" t="str">
            <v>日本</v>
          </cell>
          <cell r="B13">
            <v>422292</v>
          </cell>
          <cell r="C13">
            <v>624</v>
          </cell>
        </row>
        <row r="14">
          <cell r="A14" t="str">
            <v>荷蘭</v>
          </cell>
          <cell r="B14">
            <v>320315</v>
          </cell>
          <cell r="C14">
            <v>692</v>
          </cell>
        </row>
        <row r="15">
          <cell r="A15" t="str">
            <v>香港</v>
          </cell>
          <cell r="B15">
            <v>228017</v>
          </cell>
          <cell r="C15">
            <v>236</v>
          </cell>
        </row>
        <row r="16">
          <cell r="A16" t="str">
            <v>美國</v>
          </cell>
          <cell r="B16">
            <v>43199</v>
          </cell>
          <cell r="C16">
            <v>20</v>
          </cell>
        </row>
        <row r="17">
          <cell r="A17" t="str">
            <v>阿拉伯聯合大公國</v>
          </cell>
          <cell r="B17">
            <v>19056</v>
          </cell>
          <cell r="C17">
            <v>19</v>
          </cell>
        </row>
        <row r="18">
          <cell r="A18" t="str">
            <v>保加利亞</v>
          </cell>
          <cell r="B18">
            <v>18536</v>
          </cell>
          <cell r="C18">
            <v>100</v>
          </cell>
        </row>
        <row r="19">
          <cell r="A19" t="str">
            <v>新加坡</v>
          </cell>
          <cell r="B19">
            <v>12958</v>
          </cell>
          <cell r="C19">
            <v>11</v>
          </cell>
        </row>
        <row r="20">
          <cell r="A20" t="str">
            <v>泰國</v>
          </cell>
          <cell r="B20">
            <v>3578</v>
          </cell>
          <cell r="C20">
            <v>8</v>
          </cell>
        </row>
        <row r="21">
          <cell r="A21" t="str">
            <v>菲律賓</v>
          </cell>
          <cell r="B21">
            <v>1288</v>
          </cell>
          <cell r="C21">
            <v>10</v>
          </cell>
        </row>
        <row r="22">
          <cell r="A22" t="str">
            <v>印度</v>
          </cell>
          <cell r="B22">
            <v>739</v>
          </cell>
          <cell r="C22">
            <v>2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"/>
      <sheetName val="進"/>
      <sheetName val="進同"/>
      <sheetName val="出同"/>
      <sheetName val="折同"/>
      <sheetName val="折"/>
      <sheetName val="電同"/>
      <sheetName val="電"/>
      <sheetName val="折出"/>
      <sheetName val="折出同"/>
      <sheetName val="電出"/>
      <sheetName val="電出同"/>
      <sheetName val="202301"/>
    </sheetNames>
    <sheetDataSet>
      <sheetData sheetId="0">
        <row r="10">
          <cell r="B10" t="str">
            <v>總計</v>
          </cell>
        </row>
      </sheetData>
      <sheetData sheetId="1">
        <row r="2">
          <cell r="B2" t="str">
            <v>總計</v>
          </cell>
        </row>
      </sheetData>
      <sheetData sheetId="2">
        <row r="2">
          <cell r="B2" t="str">
            <v>總計</v>
          </cell>
        </row>
      </sheetData>
      <sheetData sheetId="3">
        <row r="2">
          <cell r="B2" t="str">
            <v>總計</v>
          </cell>
        </row>
      </sheetData>
      <sheetData sheetId="4">
        <row r="2">
          <cell r="B2" t="str">
            <v>總計</v>
          </cell>
        </row>
      </sheetData>
      <sheetData sheetId="5">
        <row r="2">
          <cell r="B2" t="str">
            <v>總計</v>
          </cell>
        </row>
        <row r="3">
          <cell r="C3" t="str">
            <v>日本</v>
          </cell>
          <cell r="D3" t="str">
            <v>Japan</v>
          </cell>
          <cell r="E3">
            <v>226275</v>
          </cell>
          <cell r="F3">
            <v>259</v>
          </cell>
        </row>
        <row r="4">
          <cell r="C4" t="str">
            <v>韓國</v>
          </cell>
          <cell r="D4" t="str">
            <v>Republic of Korea</v>
          </cell>
          <cell r="E4">
            <v>112941</v>
          </cell>
          <cell r="F4">
            <v>300</v>
          </cell>
        </row>
        <row r="5">
          <cell r="C5" t="str">
            <v>中國大陸</v>
          </cell>
          <cell r="D5" t="str">
            <v>China</v>
          </cell>
          <cell r="E5">
            <v>52320</v>
          </cell>
          <cell r="F5">
            <v>28</v>
          </cell>
        </row>
        <row r="6">
          <cell r="C6" t="str">
            <v>西班牙</v>
          </cell>
          <cell r="D6" t="str">
            <v>Spain</v>
          </cell>
          <cell r="E6">
            <v>40131</v>
          </cell>
          <cell r="F6">
            <v>48</v>
          </cell>
        </row>
        <row r="7">
          <cell r="C7" t="str">
            <v>俄羅斯</v>
          </cell>
          <cell r="D7" t="str">
            <v>Russian Federation</v>
          </cell>
          <cell r="E7">
            <v>24967</v>
          </cell>
          <cell r="F7">
            <v>20</v>
          </cell>
        </row>
        <row r="8">
          <cell r="C8" t="str">
            <v>菲律賓</v>
          </cell>
          <cell r="D8" t="str">
            <v>Philippines</v>
          </cell>
          <cell r="E8">
            <v>327</v>
          </cell>
          <cell r="F8">
            <v>1</v>
          </cell>
        </row>
        <row r="9">
          <cell r="C9" t="str">
            <v>泰國</v>
          </cell>
          <cell r="D9" t="str">
            <v>Thailand</v>
          </cell>
          <cell r="E9">
            <v>261</v>
          </cell>
          <cell r="F9">
            <v>5</v>
          </cell>
        </row>
      </sheetData>
      <sheetData sheetId="6">
        <row r="2">
          <cell r="B2" t="str">
            <v>總計</v>
          </cell>
        </row>
      </sheetData>
      <sheetData sheetId="7">
        <row r="2">
          <cell r="B2" t="str">
            <v>總計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76"/>
  <sheetViews>
    <sheetView tabSelected="1" zoomScaleNormal="100" workbookViewId="0">
      <selection activeCell="A2" sqref="A2"/>
    </sheetView>
  </sheetViews>
  <sheetFormatPr defaultColWidth="15" defaultRowHeight="16.5"/>
  <cols>
    <col min="1" max="1" width="16.5" style="5" customWidth="1"/>
    <col min="2" max="3" width="15" style="5"/>
    <col min="4" max="4" width="15" style="6"/>
    <col min="5" max="8" width="15" style="5"/>
    <col min="9" max="9" width="15" style="6"/>
    <col min="10" max="16384" width="15" style="5"/>
  </cols>
  <sheetData>
    <row r="1" spans="1:9" s="4" customFormat="1" ht="19.5">
      <c r="A1" s="1" t="s">
        <v>493</v>
      </c>
      <c r="B1" s="2"/>
      <c r="C1" s="2"/>
      <c r="D1" s="3"/>
      <c r="E1" s="2"/>
      <c r="F1" s="2"/>
      <c r="G1" s="2"/>
      <c r="H1" s="2"/>
      <c r="I1" s="3"/>
    </row>
    <row r="2" spans="1:9" ht="9.75" customHeight="1"/>
    <row r="3" spans="1:9" s="7" customFormat="1">
      <c r="A3" s="580" t="s">
        <v>104</v>
      </c>
      <c r="B3" s="581"/>
      <c r="C3" s="581"/>
      <c r="D3" s="581"/>
      <c r="E3" s="581"/>
      <c r="F3" s="581"/>
      <c r="G3" s="581"/>
      <c r="H3" s="581"/>
      <c r="I3" s="582"/>
    </row>
    <row r="4" spans="1:9" s="13" customFormat="1">
      <c r="A4" s="8" t="s">
        <v>494</v>
      </c>
      <c r="B4" s="8" t="s">
        <v>495</v>
      </c>
      <c r="C4" s="8" t="s">
        <v>496</v>
      </c>
      <c r="D4" s="9" t="s">
        <v>0</v>
      </c>
      <c r="E4" s="10" t="s">
        <v>497</v>
      </c>
      <c r="F4" s="11" t="s">
        <v>1</v>
      </c>
      <c r="G4" s="8" t="s">
        <v>498</v>
      </c>
      <c r="H4" s="11" t="s">
        <v>1</v>
      </c>
      <c r="I4" s="12" t="s">
        <v>0</v>
      </c>
    </row>
    <row r="5" spans="1:9" s="13" customFormat="1">
      <c r="A5" s="14"/>
      <c r="B5" s="14" t="s">
        <v>2</v>
      </c>
      <c r="C5" s="8" t="s">
        <v>3</v>
      </c>
      <c r="D5" s="9" t="s">
        <v>3</v>
      </c>
      <c r="E5" s="11" t="s">
        <v>2</v>
      </c>
      <c r="F5" s="11"/>
      <c r="G5" s="8" t="s">
        <v>3</v>
      </c>
      <c r="H5" s="8"/>
      <c r="I5" s="12" t="s">
        <v>3</v>
      </c>
    </row>
    <row r="6" spans="1:9">
      <c r="A6" s="15" t="s">
        <v>4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5</v>
      </c>
      <c r="B7" s="21">
        <f>SUM(B8:B10)</f>
        <v>25987</v>
      </c>
      <c r="C7" s="22">
        <f>SUM(C8:C10)</f>
        <v>22195964</v>
      </c>
      <c r="D7" s="23">
        <f>IF(B7,C7/B7,0)</f>
        <v>854.11798206795709</v>
      </c>
      <c r="E7" s="204">
        <f>SUM(E8:E10)</f>
        <v>337875</v>
      </c>
      <c r="F7" s="24">
        <f>E7/$E$67</f>
        <v>0.37197588968706136</v>
      </c>
      <c r="G7" s="21">
        <f>SUM(G8:G10)</f>
        <v>353904885</v>
      </c>
      <c r="H7" s="24">
        <f t="shared" ref="H7:H9" si="0">G7/$G$67</f>
        <v>0.34409045087683576</v>
      </c>
      <c r="I7" s="25">
        <f>IF(E7,G7/E7,0)</f>
        <v>1047.4432408435073</v>
      </c>
    </row>
    <row r="8" spans="1:9">
      <c r="A8" s="423" t="s">
        <v>197</v>
      </c>
      <c r="B8" s="27">
        <f>VLOOKUP(A8,[1]進出口值表查詢結果!$C$10:$E$61,3,0)</f>
        <v>22918</v>
      </c>
      <c r="C8" s="28">
        <f>VLOOKUP(A8,[1]進出口值表查詢結果!$C$10:$E$61,2,0)</f>
        <v>17723148</v>
      </c>
      <c r="D8" s="23">
        <f t="shared" ref="D8:D66" si="1">IF(B8,C8/B8,0)</f>
        <v>773.32873723710622</v>
      </c>
      <c r="E8" s="28">
        <f>VLOOKUP(A8,[2]進出口值表查詢結果!$C$10:$E$103,3,0)</f>
        <v>306799</v>
      </c>
      <c r="F8" s="29">
        <f>E8/$E$67</f>
        <v>0.33776346571986898</v>
      </c>
      <c r="G8" s="27">
        <f>VLOOKUP(A8,[2]進出口值表查詢結果!$C$10:$E$103,2,0)</f>
        <v>308326671</v>
      </c>
      <c r="H8" s="24">
        <f t="shared" si="0"/>
        <v>0.29977620467641697</v>
      </c>
      <c r="I8" s="25">
        <f t="shared" ref="I8:I66" si="2">IF(E8,G8/E8,0)</f>
        <v>1004.9793871557599</v>
      </c>
    </row>
    <row r="9" spans="1:9">
      <c r="A9" s="424" t="s">
        <v>6</v>
      </c>
      <c r="B9" s="27">
        <f>VLOOKUP(A9,[1]進出口值表查詢結果!$C$10:$E$61,3,0)</f>
        <v>2562</v>
      </c>
      <c r="C9" s="28">
        <f>VLOOKUP(A9,[1]進出口值表查詢結果!$C$10:$E$61,2,0)</f>
        <v>3677372</v>
      </c>
      <c r="D9" s="23">
        <f t="shared" si="1"/>
        <v>1435.3520686963309</v>
      </c>
      <c r="E9" s="28">
        <f>VLOOKUP(A9,[2]進出口值表查詢結果!$C$10:$E$103,3,0)</f>
        <v>26417</v>
      </c>
      <c r="F9" s="29">
        <f>E9/$E$67</f>
        <v>2.9083202598188973E-2</v>
      </c>
      <c r="G9" s="27">
        <f>VLOOKUP(A9,[2]進出口值表查詢結果!$C$10:$E$103,2,0)</f>
        <v>39000764</v>
      </c>
      <c r="H9" s="24">
        <f t="shared" si="0"/>
        <v>3.7919201000294368E-2</v>
      </c>
      <c r="I9" s="25">
        <f t="shared" si="2"/>
        <v>1476.3509861074308</v>
      </c>
    </row>
    <row r="10" spans="1:9">
      <c r="A10" s="424" t="s">
        <v>7</v>
      </c>
      <c r="B10" s="27">
        <f>VLOOKUP(A10,[1]進出口值表查詢結果!$C$10:$E$61,3,0)</f>
        <v>507</v>
      </c>
      <c r="C10" s="28">
        <f>VLOOKUP(A10,[1]進出口值表查詢結果!$C$10:$E$61,2,0)</f>
        <v>795444</v>
      </c>
      <c r="D10" s="23">
        <f t="shared" si="1"/>
        <v>1568.9230769230769</v>
      </c>
      <c r="E10" s="28">
        <f>VLOOKUP(A10,[2]進出口值表查詢結果!$C$10:$E$103,3,0)</f>
        <v>4659</v>
      </c>
      <c r="F10" s="29">
        <f>E10/$E$67</f>
        <v>5.1292213690033849E-3</v>
      </c>
      <c r="G10" s="27">
        <f>VLOOKUP(A10,[2]進出口值表查詢結果!$C$10:$E$103,2,0)</f>
        <v>6577450</v>
      </c>
      <c r="H10" s="24">
        <f t="shared" ref="H10:H39" si="3">G10/$G$67</f>
        <v>6.3950452001244442E-3</v>
      </c>
      <c r="I10" s="25">
        <f t="shared" si="2"/>
        <v>1411.772912642198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8</v>
      </c>
      <c r="B12" s="33">
        <f>SUM(B13:B39)</f>
        <v>29393</v>
      </c>
      <c r="C12" s="33">
        <f>SUM(C13:C39)</f>
        <v>33034391</v>
      </c>
      <c r="D12" s="23">
        <f t="shared" si="1"/>
        <v>1123.8863334807606</v>
      </c>
      <c r="E12" s="33">
        <f>SUM(E13:E39)</f>
        <v>256508</v>
      </c>
      <c r="F12" s="24">
        <f t="shared" ref="F12:F27" si="4">E12/$E$67</f>
        <v>0.28239671923595627</v>
      </c>
      <c r="G12" s="33">
        <f>SUM(G13:G39)</f>
        <v>291177142</v>
      </c>
      <c r="H12" s="24">
        <f t="shared" si="3"/>
        <v>0.28310226369384089</v>
      </c>
      <c r="I12" s="25">
        <f t="shared" si="2"/>
        <v>1135.1581315202645</v>
      </c>
    </row>
    <row r="13" spans="1:9">
      <c r="A13" s="423" t="s">
        <v>198</v>
      </c>
      <c r="B13" s="27">
        <f>VLOOKUP(A13,[1]進出口值表查詢結果!$C$10:$E$61,3,0)</f>
        <v>10318</v>
      </c>
      <c r="C13" s="28">
        <f>VLOOKUP(A13,[1]進出口值表查詢結果!$C$10:$E$61,2,0)</f>
        <v>14676786</v>
      </c>
      <c r="D13" s="23">
        <f t="shared" si="1"/>
        <v>1422.4448536538089</v>
      </c>
      <c r="E13" s="28">
        <f>VLOOKUP(A13,[2]進出口值表查詢結果!$C$10:$E$103,3,0)</f>
        <v>85477</v>
      </c>
      <c r="F13" s="29">
        <f t="shared" si="4"/>
        <v>9.4103982605344999E-2</v>
      </c>
      <c r="G13" s="27">
        <f>VLOOKUP(A13,[2]進出口值表查詢結果!$C$10:$E$103,2,0)</f>
        <v>142313509</v>
      </c>
      <c r="H13" s="24">
        <f t="shared" si="3"/>
        <v>0.13836689334670987</v>
      </c>
      <c r="I13" s="25">
        <f t="shared" si="2"/>
        <v>1664.9333621909987</v>
      </c>
    </row>
    <row r="14" spans="1:9">
      <c r="A14" s="423" t="s">
        <v>199</v>
      </c>
      <c r="B14" s="27">
        <f>VLOOKUP(A14,[1]進出口值表查詢結果!$C$10:$E$61,3,0)</f>
        <v>5325</v>
      </c>
      <c r="C14" s="28">
        <f>VLOOKUP(A14,[1]進出口值表查詢結果!$C$10:$E$61,2,0)</f>
        <v>5712407</v>
      </c>
      <c r="D14" s="23">
        <f t="shared" si="1"/>
        <v>1072.7524882629109</v>
      </c>
      <c r="E14" s="28">
        <f>VLOOKUP(A14,[2]進出口值表查詢結果!$C$10:$E$103,3,0)</f>
        <v>49886</v>
      </c>
      <c r="F14" s="29">
        <f t="shared" si="4"/>
        <v>5.4920870833677374E-2</v>
      </c>
      <c r="G14" s="27">
        <f>VLOOKUP(A14,[2]進出口值表查詢結果!$C$10:$E$103,2,0)</f>
        <v>38609261</v>
      </c>
      <c r="H14" s="24">
        <f t="shared" si="3"/>
        <v>3.7538555099377709E-2</v>
      </c>
      <c r="I14" s="25">
        <f t="shared" si="2"/>
        <v>773.94982560237338</v>
      </c>
    </row>
    <row r="15" spans="1:9">
      <c r="A15" s="424" t="s">
        <v>9</v>
      </c>
      <c r="B15" s="27">
        <f>VLOOKUP(A15,[1]進出口值表查詢結果!$C$10:$E$61,3,0)</f>
        <v>1142</v>
      </c>
      <c r="C15" s="28">
        <f>VLOOKUP(A15,[1]進出口值表查詢結果!$C$10:$E$61,2,0)</f>
        <v>1444028</v>
      </c>
      <c r="D15" s="23">
        <f t="shared" si="1"/>
        <v>1264.4728546409808</v>
      </c>
      <c r="E15" s="28">
        <f>VLOOKUP(A15,[2]進出口值表查詢結果!$C$10:$E$103,3,0)</f>
        <v>14080</v>
      </c>
      <c r="F15" s="29">
        <f t="shared" si="4"/>
        <v>1.5501059642749017E-2</v>
      </c>
      <c r="G15" s="27">
        <f>VLOOKUP(A15,[2]進出口值表查詢結果!$C$10:$E$103,2,0)</f>
        <v>23259284</v>
      </c>
      <c r="H15" s="24">
        <f t="shared" si="3"/>
        <v>2.2614261226239846E-2</v>
      </c>
      <c r="I15" s="25">
        <f t="shared" si="2"/>
        <v>1651.9377840909092</v>
      </c>
    </row>
    <row r="16" spans="1:9">
      <c r="A16" s="423" t="s">
        <v>200</v>
      </c>
      <c r="B16" s="27">
        <f>VLOOKUP(A16,[1]進出口值表查詢結果!$C$10:$E$61,3,0)</f>
        <v>2003</v>
      </c>
      <c r="C16" s="28">
        <f>VLOOKUP(A16,[1]進出口值表查詢結果!$C$10:$E$61,2,0)</f>
        <v>3578726</v>
      </c>
      <c r="D16" s="23">
        <f t="shared" si="1"/>
        <v>1786.682975536695</v>
      </c>
      <c r="E16" s="28">
        <f>VLOOKUP(A16,[2]進出口值表查詢結果!$C$10:$E$103,3,0)</f>
        <v>10306</v>
      </c>
      <c r="F16" s="29">
        <f t="shared" si="4"/>
        <v>1.134615913907467E-2</v>
      </c>
      <c r="G16" s="27">
        <f>VLOOKUP(A16,[2]進出口值表查詢結果!$C$10:$E$103,2,0)</f>
        <v>17420407</v>
      </c>
      <c r="H16" s="24">
        <f t="shared" si="3"/>
        <v>1.6937307036855358E-2</v>
      </c>
      <c r="I16" s="25">
        <f t="shared" si="2"/>
        <v>1690.3169998059384</v>
      </c>
    </row>
    <row r="17" spans="1:9">
      <c r="A17" s="424" t="s">
        <v>10</v>
      </c>
      <c r="B17" s="27">
        <f>VLOOKUP(A17,[1]進出口值表查詢結果!$C$10:$E$61,3,0)</f>
        <v>1128</v>
      </c>
      <c r="C17" s="28">
        <f>VLOOKUP(A17,[1]進出口值表查詢結果!$C$10:$E$61,2,0)</f>
        <v>1571121</v>
      </c>
      <c r="D17" s="23">
        <f t="shared" si="1"/>
        <v>1392.8377659574469</v>
      </c>
      <c r="E17" s="28">
        <f>VLOOKUP(A17,[2]進出口值表查詢結果!$C$10:$E$103,3,0)</f>
        <v>12889</v>
      </c>
      <c r="F17" s="29">
        <f t="shared" si="4"/>
        <v>1.4189854952797731E-2</v>
      </c>
      <c r="G17" s="27">
        <f>VLOOKUP(A17,[2]進出口值表查詢結果!$C$10:$E$103,2,0)</f>
        <v>19183597</v>
      </c>
      <c r="H17" s="24">
        <f t="shared" si="3"/>
        <v>1.8651600531508668E-2</v>
      </c>
      <c r="I17" s="25">
        <f t="shared" si="2"/>
        <v>1488.3696950888354</v>
      </c>
    </row>
    <row r="18" spans="1:9">
      <c r="A18" s="424" t="s">
        <v>11</v>
      </c>
      <c r="B18" s="27">
        <f>VLOOKUP(A18,[1]進出口值表查詢結果!$C$10:$E$61,3,0)</f>
        <v>1641</v>
      </c>
      <c r="C18" s="28">
        <f>VLOOKUP(A18,[1]進出口值表查詢結果!$C$10:$E$61,2,0)</f>
        <v>2648953</v>
      </c>
      <c r="D18" s="23">
        <f t="shared" si="1"/>
        <v>1614.230956733699</v>
      </c>
      <c r="E18" s="28">
        <f>VLOOKUP(A18,[2]進出口值表查詢結果!$C$10:$E$103,3,0)</f>
        <v>24375</v>
      </c>
      <c r="F18" s="29">
        <f t="shared" si="4"/>
        <v>2.6835108578977789E-2</v>
      </c>
      <c r="G18" s="27">
        <f>VLOOKUP(A18,[2]進出口值表查詢結果!$C$10:$E$103,2,0)</f>
        <v>24330657</v>
      </c>
      <c r="H18" s="24">
        <f t="shared" si="3"/>
        <v>2.365592308017913E-2</v>
      </c>
      <c r="I18" s="25">
        <f t="shared" si="2"/>
        <v>998.18079999999998</v>
      </c>
    </row>
    <row r="19" spans="1:9">
      <c r="A19" s="423" t="s">
        <v>201</v>
      </c>
      <c r="B19" s="27">
        <f>VLOOKUP(A19,[1]進出口值表查詢結果!$C$10:$E$61,3,0)</f>
        <v>2342</v>
      </c>
      <c r="C19" s="28">
        <f>VLOOKUP(A19,[1]進出口值表查詢結果!$C$10:$E$61,2,0)</f>
        <v>121213</v>
      </c>
      <c r="D19" s="23">
        <f t="shared" si="1"/>
        <v>51.756191289496158</v>
      </c>
      <c r="E19" s="28">
        <f>VLOOKUP(A19,[2]進出口值表查詢結果!$C$10:$E$103,3,0)</f>
        <v>15429</v>
      </c>
      <c r="F19" s="29">
        <f t="shared" si="4"/>
        <v>1.6986210882668648E-2</v>
      </c>
      <c r="G19" s="27">
        <f>VLOOKUP(A19,[2]進出口值表查詢結果!$C$10:$E$103,2,0)</f>
        <v>3227272</v>
      </c>
      <c r="H19" s="24">
        <f t="shared" si="3"/>
        <v>3.1377738049085916E-3</v>
      </c>
      <c r="I19" s="25">
        <f t="shared" si="2"/>
        <v>209.16922678073757</v>
      </c>
    </row>
    <row r="20" spans="1:9">
      <c r="A20" s="424" t="s">
        <v>202</v>
      </c>
      <c r="B20" s="27">
        <v>0</v>
      </c>
      <c r="C20" s="28">
        <v>0</v>
      </c>
      <c r="D20" s="23">
        <f t="shared" si="1"/>
        <v>0</v>
      </c>
      <c r="E20" s="28">
        <f>VLOOKUP(A20,[2]進出口值表查詢結果!$C$10:$E$103,3,0)</f>
        <v>24</v>
      </c>
      <c r="F20" s="29">
        <f t="shared" si="4"/>
        <v>2.6422260754685824E-5</v>
      </c>
      <c r="G20" s="27">
        <f>VLOOKUP(A20,[2]進出口值表查詢結果!$C$10:$E$103,2,0)</f>
        <v>55265</v>
      </c>
      <c r="H20" s="24">
        <f t="shared" si="3"/>
        <v>5.3732399787893091E-5</v>
      </c>
      <c r="I20" s="25">
        <f t="shared" si="2"/>
        <v>2302.7083333333335</v>
      </c>
    </row>
    <row r="21" spans="1:9">
      <c r="A21" s="423" t="s">
        <v>203</v>
      </c>
      <c r="B21" s="27">
        <v>0</v>
      </c>
      <c r="C21" s="28">
        <v>0</v>
      </c>
      <c r="D21" s="23">
        <f t="shared" si="1"/>
        <v>0</v>
      </c>
      <c r="E21" s="28">
        <f>VLOOKUP(A21,[2]進出口值表查詢結果!$C$10:$E$103,3,0)</f>
        <v>34</v>
      </c>
      <c r="F21" s="29">
        <f t="shared" si="4"/>
        <v>3.7431536069138252E-5</v>
      </c>
      <c r="G21" s="27">
        <f>VLOOKUP(A21,[2]進出口值表查詢結果!$C$10:$E$103,2,0)</f>
        <v>5233</v>
      </c>
      <c r="H21" s="24">
        <f t="shared" si="3"/>
        <v>5.0878792742249982E-6</v>
      </c>
      <c r="I21" s="25">
        <f t="shared" si="2"/>
        <v>153.91176470588235</v>
      </c>
    </row>
    <row r="22" spans="1:9">
      <c r="A22" s="424" t="s">
        <v>13</v>
      </c>
      <c r="B22" s="27">
        <f>VLOOKUP(A22,[1]進出口值表查詢結果!$C$10:$E$61,3,0)</f>
        <v>567</v>
      </c>
      <c r="C22" s="28">
        <f>VLOOKUP(A22,[1]進出口值表查詢結果!$C$10:$E$61,2,0)</f>
        <v>374538</v>
      </c>
      <c r="D22" s="23">
        <f t="shared" si="1"/>
        <v>660.56084656084658</v>
      </c>
      <c r="E22" s="28">
        <f>VLOOKUP(A22,[2]進出口值表查詢結果!$C$10:$E$103,3,0)</f>
        <v>1959</v>
      </c>
      <c r="F22" s="29">
        <f t="shared" si="4"/>
        <v>2.1567170341012304E-3</v>
      </c>
      <c r="G22" s="27">
        <f>VLOOKUP(A22,[2]進出口值表查詢結果!$C$10:$E$103,2,0)</f>
        <v>961724</v>
      </c>
      <c r="H22" s="24">
        <f t="shared" si="3"/>
        <v>9.3505362261126737E-4</v>
      </c>
      <c r="I22" s="25">
        <f t="shared" si="2"/>
        <v>490.92598264420621</v>
      </c>
    </row>
    <row r="23" spans="1:9">
      <c r="A23" s="424" t="s">
        <v>14</v>
      </c>
      <c r="B23" s="27">
        <v>0</v>
      </c>
      <c r="C23" s="28">
        <v>0</v>
      </c>
      <c r="D23" s="23">
        <f t="shared" si="1"/>
        <v>0</v>
      </c>
      <c r="E23" s="28">
        <f>VLOOKUP(A23,[2]進出口值表查詢結果!$C$10:$E$103,3,0)</f>
        <v>151</v>
      </c>
      <c r="F23" s="29">
        <f t="shared" si="4"/>
        <v>1.6624005724823163E-4</v>
      </c>
      <c r="G23" s="27">
        <f>VLOOKUP(A23,[2]進出口值表查詢結果!$C$10:$E$103,2,0)</f>
        <v>426812</v>
      </c>
      <c r="H23" s="24">
        <f t="shared" si="3"/>
        <v>4.149757173305026E-4</v>
      </c>
      <c r="I23" s="25">
        <f t="shared" si="2"/>
        <v>2826.5695364238409</v>
      </c>
    </row>
    <row r="24" spans="1:9">
      <c r="A24" s="424" t="s">
        <v>15</v>
      </c>
      <c r="B24" s="27">
        <v>0</v>
      </c>
      <c r="C24" s="28">
        <v>0</v>
      </c>
      <c r="D24" s="23">
        <f t="shared" si="1"/>
        <v>0</v>
      </c>
      <c r="E24" s="28">
        <f>VLOOKUP(A24,[2]進出口值表查詢結果!$C$10:$E$103,3,0)</f>
        <v>65</v>
      </c>
      <c r="F24" s="29">
        <f t="shared" si="4"/>
        <v>7.156028954394077E-5</v>
      </c>
      <c r="G24" s="27">
        <f>VLOOKUP(A24,[2]進出口值表查詢結果!$C$10:$E$103,2,0)</f>
        <v>149544</v>
      </c>
      <c r="H24" s="24">
        <f t="shared" si="3"/>
        <v>1.4539686951742847E-4</v>
      </c>
      <c r="I24" s="25">
        <f t="shared" si="2"/>
        <v>2300.6769230769232</v>
      </c>
    </row>
    <row r="25" spans="1:9">
      <c r="A25" s="423" t="s">
        <v>204</v>
      </c>
      <c r="B25" s="27">
        <f>VLOOKUP(A25,[1]進出口值表查詢結果!$C$10:$E$61,3,0)</f>
        <v>13</v>
      </c>
      <c r="C25" s="28">
        <f>VLOOKUP(A25,[1]進出口值表查詢結果!$C$10:$E$61,2,0)</f>
        <v>27216</v>
      </c>
      <c r="D25" s="23">
        <f t="shared" si="1"/>
        <v>2093.5384615384614</v>
      </c>
      <c r="E25" s="28">
        <f>VLOOKUP(A25,[2]進出口值表查詢結果!$C$10:$E$103,3,0)</f>
        <v>8913</v>
      </c>
      <c r="F25" s="29">
        <f t="shared" si="4"/>
        <v>9.8125670877714476E-3</v>
      </c>
      <c r="G25" s="27">
        <f>VLOOKUP(A25,[2]進出口值表查詢結果!$C$10:$E$103,2,0)</f>
        <v>3049795</v>
      </c>
      <c r="H25" s="24">
        <f t="shared" si="3"/>
        <v>2.9652185689155418E-3</v>
      </c>
      <c r="I25" s="25">
        <f t="shared" si="2"/>
        <v>342.17379109166387</v>
      </c>
    </row>
    <row r="26" spans="1:9">
      <c r="A26" s="423" t="s">
        <v>205</v>
      </c>
      <c r="B26" s="27">
        <f>VLOOKUP(A26,[1]進出口值表查詢結果!$C$10:$E$61,3,0)</f>
        <v>40</v>
      </c>
      <c r="C26" s="28">
        <f>VLOOKUP(A26,[1]進出口值表查詢結果!$C$10:$E$61,2,0)</f>
        <v>27586</v>
      </c>
      <c r="D26" s="23">
        <f t="shared" si="1"/>
        <v>689.65</v>
      </c>
      <c r="E26" s="28">
        <f>VLOOKUP(A26,[2]進出口值表查詢結果!$C$10:$E$103,3,0)</f>
        <v>177</v>
      </c>
      <c r="F26" s="29">
        <f t="shared" si="4"/>
        <v>1.9486417306580794E-4</v>
      </c>
      <c r="G26" s="27">
        <f>VLOOKUP(A26,[2]進出口值表查詢結果!$C$10:$E$103,2,0)</f>
        <v>113125</v>
      </c>
      <c r="H26" s="24">
        <f t="shared" si="3"/>
        <v>1.0998783544748767E-4</v>
      </c>
      <c r="I26" s="25">
        <f t="shared" si="2"/>
        <v>639.12429378531078</v>
      </c>
    </row>
    <row r="27" spans="1:9">
      <c r="A27" s="425" t="s">
        <v>206</v>
      </c>
      <c r="B27" s="27">
        <f>VLOOKUP(A27,[1]進出口值表查詢結果!$C$10:$E$61,3,0)</f>
        <v>2348</v>
      </c>
      <c r="C27" s="28">
        <f>VLOOKUP(A27,[1]進出口值表查詢結果!$C$10:$E$61,2,0)</f>
        <v>1309914</v>
      </c>
      <c r="D27" s="23">
        <f t="shared" si="1"/>
        <v>557.88500851788751</v>
      </c>
      <c r="E27" s="28">
        <f>VLOOKUP(A27,[2]進出口值表查詢結果!$C$10:$E$103,3,0)</f>
        <v>17771</v>
      </c>
      <c r="F27" s="29">
        <f t="shared" si="4"/>
        <v>1.9564583161313407E-2</v>
      </c>
      <c r="G27" s="27">
        <f>VLOOKUP(A27,[2]進出口值表查詢結果!$C$10:$E$103,2,0)</f>
        <v>8933148</v>
      </c>
      <c r="H27" s="24">
        <f t="shared" si="3"/>
        <v>8.6854153569242299E-3</v>
      </c>
      <c r="I27" s="25">
        <f t="shared" si="2"/>
        <v>502.68122221596985</v>
      </c>
    </row>
    <row r="28" spans="1:9">
      <c r="A28" s="425" t="s">
        <v>207</v>
      </c>
      <c r="B28" s="27">
        <f>VLOOKUP(A28,[1]進出口值表查詢結果!$C$10:$E$61,3,0)</f>
        <v>1587</v>
      </c>
      <c r="C28" s="28">
        <f>VLOOKUP(A28,[1]進出口值表查詢結果!$C$10:$E$61,2,0)</f>
        <v>919735</v>
      </c>
      <c r="D28" s="23">
        <f t="shared" si="1"/>
        <v>579.54316320100816</v>
      </c>
      <c r="E28" s="28">
        <f>VLOOKUP(A28,[2]進出口值表查詢結果!$C$10:$E$103,3,0)</f>
        <v>9589</v>
      </c>
      <c r="F28" s="29">
        <f t="shared" ref="F28:F39" si="5">E28/$E$67</f>
        <v>1.0556794099028431E-2</v>
      </c>
      <c r="G28" s="27">
        <f>VLOOKUP(A28,[2]進出口值表查詢結果!$C$10:$E$103,2,0)</f>
        <v>5466456</v>
      </c>
      <c r="H28" s="24">
        <f t="shared" si="3"/>
        <v>5.3148611094712191E-3</v>
      </c>
      <c r="I28" s="25">
        <f t="shared" si="2"/>
        <v>570.07571175305031</v>
      </c>
    </row>
    <row r="29" spans="1:9">
      <c r="A29" s="424" t="s">
        <v>208</v>
      </c>
      <c r="B29" s="27">
        <f>VLOOKUP(A29,[1]進出口值表查詢結果!$C$10:$E$61,3,0)</f>
        <v>264</v>
      </c>
      <c r="C29" s="28">
        <f>VLOOKUP(A29,[1]進出口值表查詢結果!$C$10:$E$61,2,0)</f>
        <v>229988</v>
      </c>
      <c r="D29" s="23">
        <f t="shared" si="1"/>
        <v>871.16666666666663</v>
      </c>
      <c r="E29" s="28">
        <f>VLOOKUP(A29,[2]進出口值表查詢結果!$C$10:$E$103,3,0)</f>
        <v>1021</v>
      </c>
      <c r="F29" s="29">
        <f t="shared" si="5"/>
        <v>1.1240470096055928E-3</v>
      </c>
      <c r="G29" s="27">
        <f>VLOOKUP(A29,[2]進出口值表查詢結果!$C$10:$E$103,2,0)</f>
        <v>820157</v>
      </c>
      <c r="H29" s="24">
        <f t="shared" si="3"/>
        <v>7.9741253619540454E-4</v>
      </c>
      <c r="I29" s="25">
        <f t="shared" si="2"/>
        <v>803.28795298726743</v>
      </c>
    </row>
    <row r="30" spans="1:9">
      <c r="A30" s="424" t="s">
        <v>209</v>
      </c>
      <c r="B30" s="27">
        <v>0</v>
      </c>
      <c r="C30" s="28">
        <v>0</v>
      </c>
      <c r="D30" s="23">
        <f t="shared" si="1"/>
        <v>0</v>
      </c>
      <c r="E30" s="28">
        <v>0</v>
      </c>
      <c r="F30" s="29">
        <f t="shared" si="5"/>
        <v>0</v>
      </c>
      <c r="G30" s="27">
        <v>0</v>
      </c>
      <c r="H30" s="24">
        <f t="shared" si="3"/>
        <v>0</v>
      </c>
      <c r="I30" s="25">
        <f t="shared" si="2"/>
        <v>0</v>
      </c>
    </row>
    <row r="31" spans="1:9">
      <c r="A31" s="424" t="s">
        <v>16</v>
      </c>
      <c r="B31" s="27">
        <v>0</v>
      </c>
      <c r="C31" s="28">
        <v>0</v>
      </c>
      <c r="D31" s="23">
        <f t="shared" si="1"/>
        <v>0</v>
      </c>
      <c r="E31" s="28">
        <f>VLOOKUP(A31,[2]進出口值表查詢結果!$C$10:$E$103,3,0)</f>
        <v>1375</v>
      </c>
      <c r="F31" s="29">
        <f t="shared" si="5"/>
        <v>1.5137753557372085E-3</v>
      </c>
      <c r="G31" s="27">
        <f>VLOOKUP(A31,[2]進出口值表查詢結果!$C$10:$E$103,2,0)</f>
        <v>1647256</v>
      </c>
      <c r="H31" s="24">
        <f t="shared" si="3"/>
        <v>1.60157455794817E-3</v>
      </c>
      <c r="I31" s="25">
        <f t="shared" si="2"/>
        <v>1198.0043636363637</v>
      </c>
    </row>
    <row r="32" spans="1:9">
      <c r="A32" s="424" t="s">
        <v>17</v>
      </c>
      <c r="B32" s="27">
        <v>0</v>
      </c>
      <c r="C32" s="28">
        <v>0</v>
      </c>
      <c r="D32" s="23">
        <f t="shared" si="1"/>
        <v>0</v>
      </c>
      <c r="E32" s="28">
        <v>0</v>
      </c>
      <c r="F32" s="29">
        <f t="shared" si="5"/>
        <v>0</v>
      </c>
      <c r="G32" s="27">
        <v>0</v>
      </c>
      <c r="H32" s="24">
        <f t="shared" si="3"/>
        <v>0</v>
      </c>
      <c r="I32" s="25">
        <f t="shared" si="2"/>
        <v>0</v>
      </c>
    </row>
    <row r="33" spans="1:9">
      <c r="A33" s="424" t="s">
        <v>210</v>
      </c>
      <c r="B33" s="27">
        <f>VLOOKUP(A33,[1]進出口值表查詢結果!$C$10:$E$61,3,0)</f>
        <v>103</v>
      </c>
      <c r="C33" s="28">
        <f>VLOOKUP(A33,[1]進出口值表查詢結果!$C$10:$E$61,2,0)</f>
        <v>94150</v>
      </c>
      <c r="D33" s="23">
        <f t="shared" si="1"/>
        <v>914.07766990291259</v>
      </c>
      <c r="E33" s="28">
        <f>VLOOKUP(A33,[2]進出口值表查詢結果!$C$10:$E$103,3,0)</f>
        <v>918</v>
      </c>
      <c r="F33" s="29">
        <f t="shared" si="5"/>
        <v>1.0106514738667327E-3</v>
      </c>
      <c r="G33" s="27">
        <f>VLOOKUP(A33,[2]進出口值表查詢結果!$C$10:$E$103,2,0)</f>
        <v>310511</v>
      </c>
      <c r="H33" s="24">
        <f t="shared" si="3"/>
        <v>3.0189995821113674E-4</v>
      </c>
      <c r="I33" s="25">
        <f t="shared" si="2"/>
        <v>338.24727668845316</v>
      </c>
    </row>
    <row r="34" spans="1:9">
      <c r="A34" s="424" t="s">
        <v>211</v>
      </c>
      <c r="B34" s="27">
        <f>VLOOKUP(A34,[1]進出口值表查詢結果!$C$10:$E$61,3,0)</f>
        <v>243</v>
      </c>
      <c r="C34" s="28">
        <f>VLOOKUP(A34,[1]進出口值表查詢結果!$C$10:$E$61,2,0)</f>
        <v>163454</v>
      </c>
      <c r="D34" s="23">
        <f t="shared" si="1"/>
        <v>672.6502057613169</v>
      </c>
      <c r="E34" s="28">
        <f>VLOOKUP(A34,[2]進出口值表查詢結果!$C$10:$E$103,3,0)</f>
        <v>332</v>
      </c>
      <c r="F34" s="29">
        <f t="shared" si="5"/>
        <v>3.6550794043982052E-4</v>
      </c>
      <c r="G34" s="27">
        <f>VLOOKUP(A34,[2]進出口值表查詢結果!$C$10:$E$103,2,0)</f>
        <v>180060</v>
      </c>
      <c r="H34" s="24">
        <f t="shared" si="3"/>
        <v>1.7506660464684754E-4</v>
      </c>
      <c r="I34" s="25">
        <f t="shared" si="2"/>
        <v>542.34939759036149</v>
      </c>
    </row>
    <row r="35" spans="1:9">
      <c r="A35" s="424" t="s">
        <v>212</v>
      </c>
      <c r="B35" s="27">
        <v>0</v>
      </c>
      <c r="C35" s="28">
        <v>0</v>
      </c>
      <c r="D35" s="23">
        <f t="shared" si="1"/>
        <v>0</v>
      </c>
      <c r="E35" s="28">
        <f>VLOOKUP(A35,[2]進出口值表查詢結果!$C$10:$E$103,3,0)</f>
        <v>562</v>
      </c>
      <c r="F35" s="29">
        <f t="shared" si="5"/>
        <v>6.187212726722263E-4</v>
      </c>
      <c r="G35" s="27">
        <f>VLOOKUP(A35,[2]進出口值表查詢結果!$C$10:$E$103,2,0)</f>
        <v>357262</v>
      </c>
      <c r="H35" s="24">
        <f t="shared" si="3"/>
        <v>3.473544668962682E-4</v>
      </c>
      <c r="I35" s="25">
        <f t="shared" si="2"/>
        <v>635.6975088967971</v>
      </c>
    </row>
    <row r="36" spans="1:9">
      <c r="A36" s="424" t="s">
        <v>213</v>
      </c>
      <c r="B36" s="27">
        <v>0</v>
      </c>
      <c r="C36" s="28">
        <v>0</v>
      </c>
      <c r="D36" s="23">
        <f t="shared" si="1"/>
        <v>0</v>
      </c>
      <c r="E36" s="28">
        <f>VLOOKUP(A36,[2]進出口值表查詢結果!$C$10:$E$103,3,0)</f>
        <v>128</v>
      </c>
      <c r="F36" s="29">
        <f t="shared" si="5"/>
        <v>1.4091872402499105E-4</v>
      </c>
      <c r="G36" s="27">
        <f>VLOOKUP(A36,[2]進出口值表查詢結果!$C$10:$E$103,2,0)</f>
        <v>17159</v>
      </c>
      <c r="H36" s="24">
        <f t="shared" si="3"/>
        <v>1.6683149334306659E-5</v>
      </c>
      <c r="I36" s="25">
        <f t="shared" si="2"/>
        <v>134.0546875</v>
      </c>
    </row>
    <row r="37" spans="1:9">
      <c r="A37" s="424" t="s">
        <v>214</v>
      </c>
      <c r="B37" s="27">
        <v>0</v>
      </c>
      <c r="C37" s="28">
        <v>0</v>
      </c>
      <c r="D37" s="23">
        <f t="shared" si="1"/>
        <v>0</v>
      </c>
      <c r="E37" s="28">
        <v>0</v>
      </c>
      <c r="F37" s="29">
        <f t="shared" si="5"/>
        <v>0</v>
      </c>
      <c r="G37" s="27">
        <v>0</v>
      </c>
      <c r="H37" s="24">
        <f t="shared" si="3"/>
        <v>0</v>
      </c>
      <c r="I37" s="25">
        <f t="shared" si="2"/>
        <v>0</v>
      </c>
    </row>
    <row r="38" spans="1:9">
      <c r="A38" s="424" t="s">
        <v>215</v>
      </c>
      <c r="B38" s="27">
        <v>0</v>
      </c>
      <c r="C38" s="28">
        <v>0</v>
      </c>
      <c r="D38" s="23">
        <f t="shared" si="1"/>
        <v>0</v>
      </c>
      <c r="E38" s="28">
        <f>VLOOKUP(A38,[2]進出口值表查詢結果!$C$10:$E$103,3,0)</f>
        <v>110</v>
      </c>
      <c r="F38" s="29">
        <f t="shared" si="5"/>
        <v>1.2110202845897669E-4</v>
      </c>
      <c r="G38" s="27">
        <f>VLOOKUP(A38,[2]進出口值表查詢結果!$C$10:$E$103,2,0)</f>
        <v>19564</v>
      </c>
      <c r="H38" s="24">
        <f t="shared" si="3"/>
        <v>1.9021454255864298E-5</v>
      </c>
      <c r="I38" s="25">
        <f t="shared" si="2"/>
        <v>177.85454545454544</v>
      </c>
    </row>
    <row r="39" spans="1:9">
      <c r="A39" s="424" t="s">
        <v>18</v>
      </c>
      <c r="B39" s="27">
        <f>VLOOKUP(A39,[1]進出口值表查詢結果!$C$10:$E$61,3,0)</f>
        <v>329</v>
      </c>
      <c r="C39" s="28">
        <f>VLOOKUP(A39,[1]進出口值表查詢結果!$C$10:$E$61,2,0)</f>
        <v>134576</v>
      </c>
      <c r="D39" s="23">
        <f t="shared" si="1"/>
        <v>409.04559270516717</v>
      </c>
      <c r="E39" s="28">
        <f>VLOOKUP(A39,[2]進出口值表查詢結果!$C$10:$E$103,3,0)</f>
        <v>937</v>
      </c>
      <c r="F39" s="29">
        <f t="shared" si="5"/>
        <v>1.0315690969641923E-3</v>
      </c>
      <c r="G39" s="27">
        <f>VLOOKUP(A39,[2]進出口值表查詢結果!$C$10:$E$103,2,0)</f>
        <v>320084</v>
      </c>
      <c r="H39" s="24">
        <f t="shared" si="3"/>
        <v>3.1120748129391063E-4</v>
      </c>
      <c r="I39" s="25">
        <f t="shared" si="2"/>
        <v>341.60512273212379</v>
      </c>
    </row>
    <row r="40" spans="1:9">
      <c r="A40" s="30"/>
      <c r="B40" s="27"/>
      <c r="C40" s="27"/>
      <c r="D40" s="23"/>
      <c r="E40" s="27"/>
      <c r="F40" s="29"/>
      <c r="G40" s="27"/>
      <c r="H40" s="29"/>
      <c r="I40" s="25"/>
    </row>
    <row r="41" spans="1:9" ht="18" customHeight="1">
      <c r="A41" s="36" t="s">
        <v>19</v>
      </c>
      <c r="B41" s="33">
        <f>SUM(B42:B45)</f>
        <v>2782</v>
      </c>
      <c r="C41" s="33">
        <f>SUM(C42:C45)</f>
        <v>2459881</v>
      </c>
      <c r="D41" s="23">
        <f t="shared" si="1"/>
        <v>884.21315600287562</v>
      </c>
      <c r="E41" s="33">
        <f>SUM(E42:E45)</f>
        <v>24104</v>
      </c>
      <c r="F41" s="24">
        <f>E41/$E$67</f>
        <v>2.6536757217956126E-2</v>
      </c>
      <c r="G41" s="33">
        <f>SUM(G42:G45)</f>
        <v>27421612</v>
      </c>
      <c r="H41" s="24">
        <f>G41/$G$67</f>
        <v>2.6661160206504778E-2</v>
      </c>
      <c r="I41" s="25">
        <f t="shared" si="2"/>
        <v>1137.6374045801526</v>
      </c>
    </row>
    <row r="42" spans="1:9">
      <c r="A42" s="423" t="s">
        <v>216</v>
      </c>
      <c r="B42" s="27">
        <f>VLOOKUP(A42,[1]進出口值表查詢結果!$C$10:$E$61,3,0)</f>
        <v>1502</v>
      </c>
      <c r="C42" s="28">
        <f>VLOOKUP(A42,[1]進出口值表查詢結果!$C$10:$E$61,2,0)</f>
        <v>1345349</v>
      </c>
      <c r="D42" s="23">
        <f t="shared" si="1"/>
        <v>895.70505992010658</v>
      </c>
      <c r="E42" s="28">
        <f>VLOOKUP(A42,[2]進出口值表查詢結果!$C$10:$E$103,3,0)</f>
        <v>13783</v>
      </c>
      <c r="F42" s="29">
        <f>E42/$E$67</f>
        <v>1.517408416590978E-2</v>
      </c>
      <c r="G42" s="27">
        <f>VLOOKUP(A42,[2]進出口值表查詢結果!$C$10:$E$103,2,0)</f>
        <v>19682146</v>
      </c>
      <c r="H42" s="29">
        <f>G42/$G$67</f>
        <v>1.9136323849736375E-2</v>
      </c>
      <c r="I42" s="25">
        <f t="shared" si="2"/>
        <v>1428.001596169194</v>
      </c>
    </row>
    <row r="43" spans="1:9">
      <c r="A43" s="423" t="s">
        <v>217</v>
      </c>
      <c r="B43" s="27">
        <f>VLOOKUP(A43,[1]進出口值表查詢結果!$C$10:$E$61,3,0)</f>
        <v>1280</v>
      </c>
      <c r="C43" s="28">
        <f>VLOOKUP(A43,[1]進出口值表查詢結果!$C$10:$E$61,2,0)</f>
        <v>1114532</v>
      </c>
      <c r="D43" s="23">
        <f t="shared" si="1"/>
        <v>870.72812499999998</v>
      </c>
      <c r="E43" s="28">
        <f>VLOOKUP(A43,[2]進出口值表查詢結果!$C$10:$E$103,3,0)</f>
        <v>10317</v>
      </c>
      <c r="F43" s="29">
        <f>E43/$E$67</f>
        <v>1.1358269341920569E-2</v>
      </c>
      <c r="G43" s="27">
        <f>VLOOKUP(A43,[2]進出口值表查詢結果!$C$10:$E$103,2,0)</f>
        <v>7732931</v>
      </c>
      <c r="H43" s="29">
        <f>G43/$G$67</f>
        <v>7.518482584351613E-3</v>
      </c>
      <c r="I43" s="25">
        <f t="shared" si="2"/>
        <v>749.53290685276727</v>
      </c>
    </row>
    <row r="44" spans="1:9">
      <c r="A44" s="423" t="s">
        <v>218</v>
      </c>
      <c r="B44" s="27">
        <v>0</v>
      </c>
      <c r="C44" s="28">
        <v>0</v>
      </c>
      <c r="D44" s="23">
        <f t="shared" si="1"/>
        <v>0</v>
      </c>
      <c r="E44" s="28">
        <f>VLOOKUP(A44,[2]進出口值表查詢結果!$C$10:$E$103,3,0)</f>
        <v>4</v>
      </c>
      <c r="F44" s="29">
        <f>E44/$E$67</f>
        <v>4.4037101257809704E-6</v>
      </c>
      <c r="G44" s="27">
        <f>VLOOKUP(A44,[2]進出口值表查詢結果!$C$10:$E$103,2,0)</f>
        <v>6535</v>
      </c>
      <c r="H44" s="29">
        <f>G44/$G$67</f>
        <v>6.3537724167896744E-6</v>
      </c>
      <c r="I44" s="25">
        <f t="shared" si="2"/>
        <v>1633.75</v>
      </c>
    </row>
    <row r="45" spans="1:9">
      <c r="A45" s="424" t="s">
        <v>20</v>
      </c>
      <c r="B45" s="27">
        <v>0</v>
      </c>
      <c r="C45" s="28">
        <v>0</v>
      </c>
      <c r="D45" s="23">
        <f t="shared" si="1"/>
        <v>0</v>
      </c>
      <c r="E45" s="28">
        <v>0</v>
      </c>
      <c r="F45" s="29">
        <v>0</v>
      </c>
      <c r="G45" s="27">
        <v>0</v>
      </c>
      <c r="H45" s="29">
        <f>G45/$G$67</f>
        <v>0</v>
      </c>
      <c r="I45" s="25">
        <f t="shared" si="2"/>
        <v>0</v>
      </c>
    </row>
    <row r="46" spans="1:9">
      <c r="A46" s="30"/>
      <c r="B46" s="27"/>
      <c r="C46" s="27"/>
      <c r="D46" s="23"/>
      <c r="E46" s="27"/>
      <c r="F46" s="29"/>
      <c r="G46" s="27"/>
      <c r="H46" s="29"/>
      <c r="I46" s="25"/>
    </row>
    <row r="47" spans="1:9">
      <c r="A47" s="36" t="s">
        <v>21</v>
      </c>
      <c r="B47" s="33">
        <f>SUM(B48:B65)</f>
        <v>20033</v>
      </c>
      <c r="C47" s="33">
        <f>SUM(C48:C65)</f>
        <v>26304738</v>
      </c>
      <c r="D47" s="23">
        <f t="shared" si="1"/>
        <v>1313.0703339489842</v>
      </c>
      <c r="E47" s="33">
        <f>SUM(E48:E65)</f>
        <v>270081</v>
      </c>
      <c r="F47" s="24">
        <f t="shared" ref="F47:F65" si="6">E47/$E$67</f>
        <v>0.2973396086202626</v>
      </c>
      <c r="G47" s="33">
        <f>SUM(G48:G65)</f>
        <v>329515282</v>
      </c>
      <c r="H47" s="24">
        <f t="shared" ref="H47:H66" si="7">G47/$G$67</f>
        <v>0.32037721647777673</v>
      </c>
      <c r="I47" s="25">
        <f t="shared" si="2"/>
        <v>1220.0609520847449</v>
      </c>
    </row>
    <row r="48" spans="1:9">
      <c r="A48" s="451" t="s">
        <v>159</v>
      </c>
      <c r="B48" s="27">
        <f>VLOOKUP(A48,[1]進出口值表查詢結果!$C$10:$E$61,3,0)</f>
        <v>4138</v>
      </c>
      <c r="C48" s="28">
        <f>VLOOKUP(A48,[1]進出口值表查詢結果!$C$10:$E$61,2,0)</f>
        <v>4801415</v>
      </c>
      <c r="D48" s="23">
        <f t="shared" si="1"/>
        <v>1160.3226196230062</v>
      </c>
      <c r="E48" s="28">
        <f>VLOOKUP(A48,[2]進出口值表查詢結果!$C$10:$E$103,3,0)</f>
        <v>54359</v>
      </c>
      <c r="F48" s="29">
        <f t="shared" ref="F48" si="8">E48/$E$67</f>
        <v>5.9845319681831946E-2</v>
      </c>
      <c r="G48" s="27">
        <f>VLOOKUP(A48,[2]進出口值表查詢結果!$C$10:$E$103,2,0)</f>
        <v>55361517</v>
      </c>
      <c r="H48" s="29">
        <f t="shared" ref="H48" si="9">G48/$G$67</f>
        <v>5.3826240193761685E-2</v>
      </c>
      <c r="I48" s="25">
        <f t="shared" si="2"/>
        <v>1018.4425210176788</v>
      </c>
    </row>
    <row r="49" spans="1:9">
      <c r="A49" s="423" t="s">
        <v>219</v>
      </c>
      <c r="B49" s="27">
        <f>VLOOKUP(A49,[1]進出口值表查詢結果!$C$10:$E$61,3,0)</f>
        <v>1533</v>
      </c>
      <c r="C49" s="28">
        <f>VLOOKUP(A49,[1]進出口值表查詢結果!$C$10:$E$61,2,0)</f>
        <v>1560375</v>
      </c>
      <c r="D49" s="23">
        <f t="shared" si="1"/>
        <v>1017.8571428571429</v>
      </c>
      <c r="E49" s="28">
        <f>VLOOKUP(A49,[2]進出口值表查詢結果!$C$10:$E$103,3,0)</f>
        <v>33321</v>
      </c>
      <c r="F49" s="29">
        <f t="shared" si="6"/>
        <v>3.668400627528693E-2</v>
      </c>
      <c r="G49" s="27">
        <f>VLOOKUP(A49,[2]進出口值表查詢結果!$C$10:$E$103,2,0)</f>
        <v>26586572</v>
      </c>
      <c r="H49" s="29">
        <f t="shared" si="7"/>
        <v>2.5849277403304158E-2</v>
      </c>
      <c r="I49" s="25">
        <f t="shared" si="2"/>
        <v>797.89238018066681</v>
      </c>
    </row>
    <row r="50" spans="1:9">
      <c r="A50" s="280" t="s">
        <v>220</v>
      </c>
      <c r="B50" s="27">
        <f>VLOOKUP(A50,[1]進出口值表查詢結果!$C$10:$E$61,3,0)</f>
        <v>45</v>
      </c>
      <c r="C50" s="28">
        <f>VLOOKUP(A50,[1]進出口值表查詢結果!$C$10:$E$61,2,0)</f>
        <v>75585</v>
      </c>
      <c r="D50" s="23">
        <f t="shared" si="1"/>
        <v>1679.6666666666667</v>
      </c>
      <c r="E50" s="28">
        <f>VLOOKUP(A50,[2]進出口值表查詢結果!$C$10:$E$103,3,0)</f>
        <v>1945</v>
      </c>
      <c r="F50" s="29">
        <f t="shared" si="6"/>
        <v>2.1413040486609968E-3</v>
      </c>
      <c r="G50" s="27">
        <f>VLOOKUP(A50,[2]進出口值表查詢結果!$C$10:$E$103,2,0)</f>
        <v>2040518</v>
      </c>
      <c r="H50" s="29">
        <f t="shared" si="7"/>
        <v>1.9839306785559038E-3</v>
      </c>
      <c r="I50" s="25">
        <f t="shared" si="2"/>
        <v>1049.1095115681235</v>
      </c>
    </row>
    <row r="51" spans="1:9">
      <c r="A51" s="423" t="s">
        <v>221</v>
      </c>
      <c r="B51" s="27">
        <f>VLOOKUP(A51,[1]進出口值表查詢結果!$C$10:$E$61,3,0)</f>
        <v>324</v>
      </c>
      <c r="C51" s="28">
        <f>VLOOKUP(A51,[1]進出口值表查詢結果!$C$10:$E$61,2,0)</f>
        <v>702956</v>
      </c>
      <c r="D51" s="23">
        <f t="shared" si="1"/>
        <v>2169.6172839506171</v>
      </c>
      <c r="E51" s="28">
        <f>VLOOKUP(A51,[2]進出口值表查詢結果!$C$10:$E$103,3,0)</f>
        <v>1972</v>
      </c>
      <c r="F51" s="29">
        <f t="shared" si="6"/>
        <v>2.1710290920100186E-3</v>
      </c>
      <c r="G51" s="27">
        <f>VLOOKUP(A51,[2]進出口值表查詢結果!$C$10:$E$103,2,0)</f>
        <v>3754515</v>
      </c>
      <c r="H51" s="29">
        <f t="shared" si="7"/>
        <v>3.6503953856806557E-3</v>
      </c>
      <c r="I51" s="25">
        <f t="shared" si="2"/>
        <v>1903.9122718052738</v>
      </c>
    </row>
    <row r="52" spans="1:9">
      <c r="A52" s="424" t="s">
        <v>22</v>
      </c>
      <c r="B52" s="27">
        <f>VLOOKUP(A52,[1]進出口值表查詢結果!$C$10:$E$61,3,0)</f>
        <v>761</v>
      </c>
      <c r="C52" s="28">
        <f>VLOOKUP(A52,[1]進出口值表查詢結果!$C$10:$E$61,2,0)</f>
        <v>463793</v>
      </c>
      <c r="D52" s="23">
        <f t="shared" si="1"/>
        <v>609.45203679369251</v>
      </c>
      <c r="E52" s="28">
        <f>VLOOKUP(A52,[2]進出口值表查詢結果!$C$10:$E$103,3,0)</f>
        <v>3599</v>
      </c>
      <c r="F52" s="29">
        <f t="shared" si="6"/>
        <v>3.9622381856714278E-3</v>
      </c>
      <c r="G52" s="27">
        <f>VLOOKUP(A52,[2]進出口值表查詢結果!$C$10:$E$103,2,0)</f>
        <v>2463225</v>
      </c>
      <c r="H52" s="29">
        <f t="shared" si="7"/>
        <v>2.3949152350951409E-3</v>
      </c>
      <c r="I52" s="25">
        <f t="shared" si="2"/>
        <v>684.41928313420397</v>
      </c>
    </row>
    <row r="53" spans="1:9">
      <c r="A53" s="423" t="s">
        <v>222</v>
      </c>
      <c r="B53" s="27">
        <f>VLOOKUP(A53,[1]進出口值表查詢結果!$C$10:$E$61,3,0)</f>
        <v>87</v>
      </c>
      <c r="C53" s="28">
        <f>VLOOKUP(A53,[1]進出口值表查詢結果!$C$10:$E$61,2,0)</f>
        <v>163208</v>
      </c>
      <c r="D53" s="23">
        <f t="shared" si="1"/>
        <v>1875.9540229885058</v>
      </c>
      <c r="E53" s="28">
        <f>VLOOKUP(A53,[2]進出口值表查詢結果!$C$10:$E$103,3,0)</f>
        <v>2136</v>
      </c>
      <c r="F53" s="29">
        <f t="shared" si="6"/>
        <v>2.351581207167038E-3</v>
      </c>
      <c r="G53" s="27">
        <f>VLOOKUP(A53,[2]進出口值表查詢結果!$C$10:$E$103,2,0)</f>
        <v>3114181</v>
      </c>
      <c r="H53" s="29">
        <f t="shared" si="7"/>
        <v>3.0278190265784978E-3</v>
      </c>
      <c r="I53" s="25">
        <f t="shared" si="2"/>
        <v>1457.9499063670412</v>
      </c>
    </row>
    <row r="54" spans="1:9">
      <c r="A54" s="424" t="s">
        <v>223</v>
      </c>
      <c r="B54" s="27">
        <f>VLOOKUP(A54,[1]進出口值表查詢結果!$C$10:$E$61,3,0)</f>
        <v>3898</v>
      </c>
      <c r="C54" s="28">
        <f>VLOOKUP(A54,[1]進出口值表查詢結果!$C$10:$E$61,2,0)</f>
        <v>4948153</v>
      </c>
      <c r="D54" s="23">
        <f t="shared" si="1"/>
        <v>1269.4081580297589</v>
      </c>
      <c r="E54" s="28">
        <f>VLOOKUP(A54,[2]進出口值表查詢結果!$C$10:$E$103,3,0)</f>
        <v>32813</v>
      </c>
      <c r="F54" s="29">
        <f t="shared" si="6"/>
        <v>3.6124735089312743E-2</v>
      </c>
      <c r="G54" s="27">
        <f>VLOOKUP(A54,[2]進出口值表查詢結果!$C$10:$E$103,2,0)</f>
        <v>39360698</v>
      </c>
      <c r="H54" s="29">
        <f t="shared" si="7"/>
        <v>3.8269153367710557E-2</v>
      </c>
      <c r="I54" s="25">
        <f t="shared" si="2"/>
        <v>1199.5458507298936</v>
      </c>
    </row>
    <row r="55" spans="1:9">
      <c r="A55" s="424" t="s">
        <v>23</v>
      </c>
      <c r="B55" s="27">
        <f>VLOOKUP(A55,[1]進出口值表查詢結果!$C$10:$E$61,3,0)</f>
        <v>3</v>
      </c>
      <c r="C55" s="28">
        <f>VLOOKUP(A55,[1]進出口值表查詢結果!$C$10:$E$61,2,0)</f>
        <v>6866</v>
      </c>
      <c r="D55" s="23">
        <f t="shared" si="1"/>
        <v>2288.6666666666665</v>
      </c>
      <c r="E55" s="28">
        <f>VLOOKUP(A55,[2]進出口值表查詢結果!$C$10:$E$103,3,0)</f>
        <v>578</v>
      </c>
      <c r="F55" s="29">
        <f t="shared" si="6"/>
        <v>6.3633611317535021E-4</v>
      </c>
      <c r="G55" s="27">
        <f>VLOOKUP(A55,[2]進出口值表查詢結果!$C$10:$E$103,2,0)</f>
        <v>843374</v>
      </c>
      <c r="H55" s="29">
        <f t="shared" si="7"/>
        <v>8.1998568603482396E-4</v>
      </c>
      <c r="I55" s="25">
        <f t="shared" si="2"/>
        <v>1459.1245674740485</v>
      </c>
    </row>
    <row r="56" spans="1:9">
      <c r="A56" s="424" t="s">
        <v>224</v>
      </c>
      <c r="B56" s="27">
        <f>VLOOKUP(A56,[1]進出口值表查詢結果!$C$10:$E$61,3,0)</f>
        <v>5380</v>
      </c>
      <c r="C56" s="28">
        <f>VLOOKUP(A56,[1]進出口值表查詢結果!$C$10:$E$61,2,0)</f>
        <v>8106188</v>
      </c>
      <c r="D56" s="23">
        <f t="shared" si="1"/>
        <v>1506.7263940520445</v>
      </c>
      <c r="E56" s="28">
        <f>VLOOKUP(A56,[2]進出口值表查詢結果!$C$10:$E$103,3,0)</f>
        <v>109288</v>
      </c>
      <c r="F56" s="29">
        <f t="shared" si="6"/>
        <v>0.12031816805658767</v>
      </c>
      <c r="G56" s="27">
        <f>VLOOKUP(A56,[2]進出口值表查詢結果!$C$10:$E$103,2,0)</f>
        <v>149703683</v>
      </c>
      <c r="H56" s="29">
        <f t="shared" si="7"/>
        <v>0.14555212421380648</v>
      </c>
      <c r="I56" s="25">
        <f t="shared" si="2"/>
        <v>1369.8089726227947</v>
      </c>
    </row>
    <row r="57" spans="1:9">
      <c r="A57" s="426" t="s">
        <v>225</v>
      </c>
      <c r="B57" s="27">
        <f>VLOOKUP(A57,[1]進出口值表查詢結果!$C$10:$E$61,3,0)</f>
        <v>557</v>
      </c>
      <c r="C57" s="28">
        <f>VLOOKUP(A57,[1]進出口值表查詢結果!$C$10:$E$61,2,0)</f>
        <v>855326</v>
      </c>
      <c r="D57" s="23">
        <f t="shared" si="1"/>
        <v>1535.5942549371634</v>
      </c>
      <c r="E57" s="28">
        <f>VLOOKUP(A57,[2]進出口值表查詢結果!$C$10:$E$103,3,0)</f>
        <v>10839</v>
      </c>
      <c r="F57" s="29">
        <f t="shared" si="6"/>
        <v>1.1932953513334985E-2</v>
      </c>
      <c r="G57" s="27">
        <f>VLOOKUP(A57,[2]進出口值表查詢結果!$C$10:$E$103,2,0)</f>
        <v>18367386</v>
      </c>
      <c r="H57" s="29">
        <f t="shared" si="7"/>
        <v>1.7858024565467302E-2</v>
      </c>
      <c r="I57" s="25">
        <f t="shared" si="2"/>
        <v>1694.5646277331857</v>
      </c>
    </row>
    <row r="58" spans="1:9">
      <c r="A58" s="424" t="s">
        <v>24</v>
      </c>
      <c r="B58" s="27">
        <f>VLOOKUP(A58,[1]進出口值表查詢結果!$C$10:$E$61,3,0)</f>
        <v>1247</v>
      </c>
      <c r="C58" s="28">
        <f>VLOOKUP(A58,[1]進出口值表查詢結果!$C$10:$E$61,2,0)</f>
        <v>1215363</v>
      </c>
      <c r="D58" s="23">
        <f t="shared" si="1"/>
        <v>974.62951082598238</v>
      </c>
      <c r="E58" s="28">
        <f>VLOOKUP(A58,[2]進出口值表查詢結果!$C$10:$E$103,3,0)</f>
        <v>4711</v>
      </c>
      <c r="F58" s="29">
        <f t="shared" si="6"/>
        <v>5.186469600638538E-3</v>
      </c>
      <c r="G58" s="27">
        <f>VLOOKUP(A58,[2]進出口值表查詢結果!$C$10:$E$103,2,0)</f>
        <v>4782213</v>
      </c>
      <c r="H58" s="29">
        <f t="shared" si="7"/>
        <v>4.649593427790818E-3</v>
      </c>
      <c r="I58" s="25">
        <f t="shared" si="2"/>
        <v>1015.1163234981957</v>
      </c>
    </row>
    <row r="59" spans="1:9">
      <c r="A59" s="424" t="s">
        <v>25</v>
      </c>
      <c r="B59" s="27">
        <v>0</v>
      </c>
      <c r="C59" s="28">
        <v>0</v>
      </c>
      <c r="D59" s="23">
        <f t="shared" si="1"/>
        <v>0</v>
      </c>
      <c r="E59" s="28">
        <f>VLOOKUP(A59,[2]進出口值表查詢結果!$C$10:$E$103,3,0)</f>
        <v>151</v>
      </c>
      <c r="F59" s="29">
        <f t="shared" si="6"/>
        <v>1.6624005724823163E-4</v>
      </c>
      <c r="G59" s="27">
        <f>VLOOKUP(A59,[2]進出口值表查詢結果!$C$10:$E$103,2,0)</f>
        <v>63160</v>
      </c>
      <c r="H59" s="29">
        <f t="shared" si="7"/>
        <v>6.1408456900449243E-5</v>
      </c>
      <c r="I59" s="25">
        <f t="shared" si="2"/>
        <v>418.27814569536423</v>
      </c>
    </row>
    <row r="60" spans="1:9">
      <c r="A60" s="424" t="s">
        <v>26</v>
      </c>
      <c r="B60" s="27">
        <f>VLOOKUP(A60,[1]進出口值表查詢結果!$C$10:$E$61,3,0)</f>
        <v>789</v>
      </c>
      <c r="C60" s="28">
        <f>VLOOKUP(A60,[1]進出口值表查詢結果!$C$10:$E$61,2,0)</f>
        <v>925584</v>
      </c>
      <c r="D60" s="23">
        <f t="shared" si="1"/>
        <v>1173.1102661596958</v>
      </c>
      <c r="E60" s="28">
        <f>VLOOKUP(A60,[2]進出口值表查詢結果!$C$10:$E$103,3,0)</f>
        <v>4575</v>
      </c>
      <c r="F60" s="29">
        <f t="shared" si="6"/>
        <v>5.0367434563619853E-3</v>
      </c>
      <c r="G60" s="27">
        <f>VLOOKUP(A60,[2]進出口值表查詢結果!$C$10:$E$103,2,0)</f>
        <v>5745938</v>
      </c>
      <c r="H60" s="29">
        <f t="shared" si="7"/>
        <v>5.5865925589875477E-3</v>
      </c>
      <c r="I60" s="25">
        <f t="shared" si="2"/>
        <v>1255.9427322404372</v>
      </c>
    </row>
    <row r="61" spans="1:9">
      <c r="A61" s="425" t="s">
        <v>226</v>
      </c>
      <c r="B61" s="27">
        <f>VLOOKUP(A61,[1]進出口值表查詢結果!$C$10:$E$61,3,0)</f>
        <v>508</v>
      </c>
      <c r="C61" s="28">
        <f>VLOOKUP(A61,[1]進出口值表查詢結果!$C$10:$E$61,2,0)</f>
        <v>1053171</v>
      </c>
      <c r="D61" s="23">
        <f t="shared" si="1"/>
        <v>2073.1712598425197</v>
      </c>
      <c r="E61" s="28">
        <f>VLOOKUP(A61,[2]進出口值表查詢結果!$C$10:$E$103,3,0)</f>
        <v>3249</v>
      </c>
      <c r="F61" s="29">
        <f t="shared" si="6"/>
        <v>3.5769135496655931E-3</v>
      </c>
      <c r="G61" s="27">
        <f>VLOOKUP(A61,[2]進出口值表查詢結果!$C$10:$E$103,2,0)</f>
        <v>6631872</v>
      </c>
      <c r="H61" s="29">
        <f t="shared" si="7"/>
        <v>6.447957977854594E-3</v>
      </c>
      <c r="I61" s="25">
        <f t="shared" si="2"/>
        <v>2041.2040627885503</v>
      </c>
    </row>
    <row r="62" spans="1:9">
      <c r="A62" s="424" t="s">
        <v>27</v>
      </c>
      <c r="B62" s="27">
        <f>VLOOKUP(A62,[1]進出口值表查詢結果!$C$10:$E$61,3,0)</f>
        <v>416</v>
      </c>
      <c r="C62" s="28">
        <f>VLOOKUP(A62,[1]進出口值表查詢結果!$C$10:$E$61,2,0)</f>
        <v>867395</v>
      </c>
      <c r="D62" s="23">
        <f t="shared" si="1"/>
        <v>2085.0841346153848</v>
      </c>
      <c r="E62" s="28">
        <f>VLOOKUP(A62,[2]進出口值表查詢結果!$C$10:$E$103,3,0)</f>
        <v>3220</v>
      </c>
      <c r="F62" s="29">
        <f t="shared" si="6"/>
        <v>3.5449866512536812E-3</v>
      </c>
      <c r="G62" s="27">
        <f>VLOOKUP(A62,[2]進出口值表查詢結果!$C$10:$E$103,2,0)</f>
        <v>5285719</v>
      </c>
      <c r="H62" s="29">
        <f t="shared" si="7"/>
        <v>5.1391362792809637E-3</v>
      </c>
      <c r="I62" s="25">
        <f t="shared" si="2"/>
        <v>1641.5276397515529</v>
      </c>
    </row>
    <row r="63" spans="1:9">
      <c r="A63" s="283" t="s">
        <v>227</v>
      </c>
      <c r="B63" s="27">
        <f>VLOOKUP(A63,[1]進出口值表查詢結果!$C$10:$E$61,3,0)</f>
        <v>6</v>
      </c>
      <c r="C63" s="28">
        <f>VLOOKUP(A63,[1]進出口值表查詢結果!$C$10:$E$61,2,0)</f>
        <v>28633</v>
      </c>
      <c r="D63" s="23">
        <f t="shared" si="1"/>
        <v>4772.166666666667</v>
      </c>
      <c r="E63" s="28">
        <f>VLOOKUP(A63,[2]進出口值表查詢結果!$C$10:$E$103,3,0)</f>
        <v>181</v>
      </c>
      <c r="F63" s="29">
        <f t="shared" si="6"/>
        <v>1.9926788319158892E-4</v>
      </c>
      <c r="G63" s="27">
        <f>VLOOKUP(A63,[2]進出口值表查詢結果!$C$10:$E$103,2,0)</f>
        <v>314519</v>
      </c>
      <c r="H63" s="29">
        <f t="shared" si="7"/>
        <v>3.0579680899101323E-4</v>
      </c>
      <c r="I63" s="25">
        <f t="shared" si="2"/>
        <v>1737.6740331491712</v>
      </c>
    </row>
    <row r="64" spans="1:9">
      <c r="A64" s="424" t="s">
        <v>28</v>
      </c>
      <c r="B64" s="27">
        <f>VLOOKUP(A64,[1]進出口值表查詢結果!$C$10:$E$61,3,0)</f>
        <v>152</v>
      </c>
      <c r="C64" s="28">
        <f>VLOOKUP(A64,[1]進出口值表查詢結果!$C$10:$E$61,2,0)</f>
        <v>272937</v>
      </c>
      <c r="D64" s="23">
        <f t="shared" si="1"/>
        <v>1795.6381578947369</v>
      </c>
      <c r="E64" s="28">
        <f>VLOOKUP(A64,[2]進出口值表查詢結果!$C$10:$E$103,3,0)</f>
        <v>1316</v>
      </c>
      <c r="F64" s="29">
        <f t="shared" si="6"/>
        <v>1.4488206313819393E-3</v>
      </c>
      <c r="G64" s="27">
        <f>VLOOKUP(A64,[2]進出口值表查詢結果!$C$10:$E$103,2,0)</f>
        <v>2762246</v>
      </c>
      <c r="H64" s="29">
        <f t="shared" si="7"/>
        <v>2.6856438321633679E-3</v>
      </c>
      <c r="I64" s="25">
        <f t="shared" si="2"/>
        <v>2098.9711246200609</v>
      </c>
    </row>
    <row r="65" spans="1:256">
      <c r="A65" s="283" t="s">
        <v>228</v>
      </c>
      <c r="B65" s="27">
        <f>VLOOKUP(A65,[1]進出口值表查詢結果!$C$10:$E$61,3,0)</f>
        <v>189</v>
      </c>
      <c r="C65" s="28">
        <f>VLOOKUP(A65,[1]進出口值表查詢結果!$C$10:$E$61,2,0)</f>
        <v>257790</v>
      </c>
      <c r="D65" s="23">
        <f t="shared" si="1"/>
        <v>1363.968253968254</v>
      </c>
      <c r="E65" s="28">
        <f>VLOOKUP(A65,[2]進出口值表查詢結果!$C$10:$E$103,3,0)</f>
        <v>1828</v>
      </c>
      <c r="F65" s="29">
        <f t="shared" si="6"/>
        <v>2.0124955274819036E-3</v>
      </c>
      <c r="G65" s="27">
        <f>VLOOKUP(A65,[2]進出口值表查詢結果!$C$10:$E$103,2,0)</f>
        <v>2333946</v>
      </c>
      <c r="H65" s="29">
        <f t="shared" si="7"/>
        <v>2.2692213798127915E-3</v>
      </c>
      <c r="I65" s="25">
        <f t="shared" si="2"/>
        <v>1276.7757111597375</v>
      </c>
    </row>
    <row r="66" spans="1:256">
      <c r="A66" s="30" t="s">
        <v>29</v>
      </c>
      <c r="B66" s="27">
        <f>B67-B7-B12-B41-B47</f>
        <v>1985</v>
      </c>
      <c r="C66" s="27">
        <f>C67-C7-C12-C41-C47</f>
        <v>2090028</v>
      </c>
      <c r="D66" s="23">
        <f t="shared" si="1"/>
        <v>1052.9108312342569</v>
      </c>
      <c r="E66" s="27">
        <f>E67-E7-E12-E41-E47</f>
        <v>19757</v>
      </c>
      <c r="F66" s="29">
        <f>E66/$E$67</f>
        <v>2.1751025238763658E-2</v>
      </c>
      <c r="G66" s="27">
        <f>G67-G7-G12-G41-G47</f>
        <v>26503911</v>
      </c>
      <c r="H66" s="29">
        <f t="shared" si="7"/>
        <v>2.5768908745041841E-2</v>
      </c>
      <c r="I66" s="25">
        <f t="shared" si="2"/>
        <v>1341.4947107354355</v>
      </c>
    </row>
    <row r="67" spans="1:256">
      <c r="A67" s="284" t="s">
        <v>401</v>
      </c>
      <c r="B67" s="27">
        <f>VLOOKUP(A67,[1]進出口值表查詢結果!$C$10:$E$61,3,0)</f>
        <v>80180</v>
      </c>
      <c r="C67" s="28">
        <f>VLOOKUP(A67,[1]進出口值表查詢結果!$C$10:$E$61,2,0)</f>
        <v>86085002</v>
      </c>
      <c r="D67" s="23">
        <f t="shared" ref="D67" si="10">C67/B67</f>
        <v>1073.6468196557746</v>
      </c>
      <c r="E67" s="28">
        <f>VLOOKUP(A67,[2]進出口值表查詢結果!$C$10:$E$103,3,0)</f>
        <v>908325</v>
      </c>
      <c r="F67" s="24">
        <f>E67/$E$67</f>
        <v>1</v>
      </c>
      <c r="G67" s="27">
        <f>VLOOKUP(A67,[2]進出口值表查詢結果!$C$10:$E$103,2,0)</f>
        <v>1028522832</v>
      </c>
      <c r="H67" s="24">
        <f>G67/$G$67</f>
        <v>1</v>
      </c>
      <c r="I67" s="25">
        <f>G67/E67</f>
        <v>1132.3291024688299</v>
      </c>
    </row>
    <row r="68" spans="1:256">
      <c r="A68" s="38"/>
      <c r="B68" s="39"/>
      <c r="C68" s="39"/>
      <c r="D68" s="40"/>
      <c r="E68" s="39"/>
      <c r="F68" s="41"/>
      <c r="G68" s="39"/>
      <c r="H68" s="41"/>
      <c r="I68" s="40"/>
    </row>
    <row r="69" spans="1:256">
      <c r="A69" s="580" t="s">
        <v>149</v>
      </c>
      <c r="B69" s="581"/>
      <c r="C69" s="581"/>
      <c r="D69" s="581"/>
      <c r="E69" s="581"/>
      <c r="F69" s="581"/>
      <c r="G69" s="581"/>
      <c r="H69" s="581"/>
      <c r="I69" s="582"/>
    </row>
    <row r="70" spans="1:256">
      <c r="A70" s="8" t="s">
        <v>494</v>
      </c>
      <c r="B70" s="8" t="s">
        <v>495</v>
      </c>
      <c r="C70" s="270" t="s">
        <v>499</v>
      </c>
      <c r="D70" s="9" t="s">
        <v>0</v>
      </c>
      <c r="E70" s="10" t="s">
        <v>497</v>
      </c>
      <c r="F70" s="11" t="s">
        <v>1</v>
      </c>
      <c r="G70" s="70" t="s">
        <v>498</v>
      </c>
      <c r="H70" s="45" t="s">
        <v>1</v>
      </c>
      <c r="I70" s="43" t="s">
        <v>0</v>
      </c>
    </row>
    <row r="71" spans="1:256">
      <c r="A71" s="46"/>
      <c r="B71" s="47" t="s">
        <v>2</v>
      </c>
      <c r="C71" s="48" t="s">
        <v>3</v>
      </c>
      <c r="D71" s="43" t="s">
        <v>3</v>
      </c>
      <c r="E71" s="49" t="s">
        <v>2</v>
      </c>
      <c r="F71" s="44"/>
      <c r="G71" s="499" t="s">
        <v>3</v>
      </c>
      <c r="H71" s="51"/>
      <c r="I71" s="43" t="s">
        <v>3</v>
      </c>
    </row>
    <row r="72" spans="1:256">
      <c r="A72" s="32" t="s">
        <v>30</v>
      </c>
      <c r="B72" s="27">
        <v>1467</v>
      </c>
      <c r="C72" s="27">
        <v>303232</v>
      </c>
      <c r="D72" s="475">
        <f>C72/B72</f>
        <v>206.70211315610089</v>
      </c>
      <c r="E72" s="27">
        <v>21596</v>
      </c>
      <c r="F72" s="476">
        <v>1</v>
      </c>
      <c r="G72" s="27">
        <v>5811562</v>
      </c>
      <c r="H72" s="498">
        <v>1</v>
      </c>
      <c r="I72" s="52">
        <f>G72/E72</f>
        <v>269.10363030190774</v>
      </c>
    </row>
    <row r="73" spans="1:256" ht="6.75" customHeight="1">
      <c r="A73" s="38"/>
      <c r="B73" s="39"/>
      <c r="C73" s="39"/>
      <c r="D73" s="40"/>
      <c r="E73" s="39"/>
      <c r="F73" s="41"/>
      <c r="G73" s="39"/>
      <c r="H73" s="41"/>
      <c r="I73" s="40"/>
    </row>
    <row r="74" spans="1:256" ht="14.25" customHeight="1">
      <c r="A74" s="509" t="s">
        <v>465</v>
      </c>
      <c r="B74" s="54"/>
      <c r="C74" s="54"/>
      <c r="D74" s="55"/>
      <c r="E74" s="54"/>
      <c r="F74" s="54"/>
      <c r="G74" s="54"/>
      <c r="H74" s="54"/>
      <c r="I74" s="55"/>
    </row>
    <row r="75" spans="1:256" s="13" customFormat="1">
      <c r="A75" s="5"/>
      <c r="B75" s="5"/>
      <c r="C75" s="39"/>
      <c r="D75" s="6"/>
      <c r="E75" s="5"/>
      <c r="F75" s="5"/>
      <c r="G75" s="5"/>
      <c r="H75" s="5"/>
      <c r="I75" s="6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4"/>
      <c r="CB75" s="54"/>
      <c r="CC75" s="54"/>
      <c r="CD75" s="54"/>
      <c r="CE75" s="54"/>
      <c r="CF75" s="54"/>
      <c r="CG75" s="54"/>
      <c r="CH75" s="54"/>
      <c r="CI75" s="54"/>
      <c r="CJ75" s="54"/>
      <c r="CK75" s="54"/>
      <c r="CL75" s="54"/>
      <c r="CM75" s="54"/>
      <c r="CN75" s="54"/>
      <c r="CO75" s="54"/>
      <c r="CP75" s="54"/>
      <c r="CQ75" s="54"/>
      <c r="CR75" s="54"/>
      <c r="CS75" s="54"/>
      <c r="CT75" s="54"/>
      <c r="CU75" s="54"/>
      <c r="CV75" s="54"/>
      <c r="CW75" s="54"/>
      <c r="CX75" s="54"/>
      <c r="CY75" s="54"/>
      <c r="CZ75" s="54"/>
      <c r="DA75" s="54"/>
      <c r="DB75" s="54"/>
      <c r="DC75" s="54"/>
      <c r="DD75" s="54"/>
      <c r="DE75" s="54"/>
      <c r="DF75" s="54"/>
      <c r="DG75" s="54"/>
      <c r="DH75" s="54"/>
      <c r="DI75" s="54"/>
      <c r="DJ75" s="54"/>
      <c r="DK75" s="54"/>
      <c r="DL75" s="54"/>
      <c r="DM75" s="54"/>
      <c r="DN75" s="54"/>
      <c r="DO75" s="54"/>
      <c r="DP75" s="54"/>
      <c r="DQ75" s="54"/>
      <c r="DR75" s="54"/>
      <c r="DS75" s="54"/>
      <c r="DT75" s="54"/>
      <c r="DU75" s="54"/>
      <c r="DV75" s="54"/>
      <c r="DW75" s="54"/>
      <c r="DX75" s="54"/>
      <c r="DY75" s="54"/>
      <c r="DZ75" s="54"/>
      <c r="EA75" s="54"/>
      <c r="EB75" s="54"/>
      <c r="EC75" s="54"/>
      <c r="ED75" s="54"/>
      <c r="EE75" s="54"/>
      <c r="EF75" s="54"/>
      <c r="EG75" s="54"/>
      <c r="EH75" s="54"/>
      <c r="EI75" s="54"/>
      <c r="EJ75" s="54"/>
      <c r="EK75" s="54"/>
      <c r="EL75" s="54"/>
      <c r="EM75" s="54"/>
      <c r="EN75" s="54"/>
      <c r="EO75" s="54"/>
      <c r="EP75" s="54"/>
      <c r="EQ75" s="54"/>
      <c r="ER75" s="54"/>
      <c r="ES75" s="54"/>
      <c r="ET75" s="54"/>
      <c r="EU75" s="54"/>
      <c r="EV75" s="54"/>
      <c r="EW75" s="54"/>
      <c r="EX75" s="54"/>
      <c r="EY75" s="54"/>
      <c r="EZ75" s="54"/>
      <c r="FA75" s="54"/>
      <c r="FB75" s="54"/>
      <c r="FC75" s="54"/>
      <c r="FD75" s="54"/>
      <c r="FE75" s="54"/>
      <c r="FF75" s="54"/>
      <c r="FG75" s="54"/>
      <c r="FH75" s="54"/>
      <c r="FI75" s="54"/>
      <c r="FJ75" s="54"/>
      <c r="FK75" s="54"/>
      <c r="FL75" s="54"/>
      <c r="FM75" s="54"/>
      <c r="FN75" s="54"/>
      <c r="FO75" s="54"/>
      <c r="FP75" s="54"/>
      <c r="FQ75" s="54"/>
      <c r="FR75" s="54"/>
      <c r="FS75" s="54"/>
      <c r="FT75" s="54"/>
      <c r="FU75" s="54"/>
      <c r="FV75" s="54"/>
      <c r="FW75" s="54"/>
      <c r="FX75" s="54"/>
      <c r="FY75" s="54"/>
      <c r="FZ75" s="54"/>
      <c r="GA75" s="54"/>
      <c r="GB75" s="54"/>
      <c r="GC75" s="54"/>
      <c r="GD75" s="54"/>
      <c r="GE75" s="54"/>
      <c r="GF75" s="54"/>
      <c r="GG75" s="54"/>
      <c r="GH75" s="54"/>
      <c r="GI75" s="54"/>
      <c r="GJ75" s="54"/>
      <c r="GK75" s="54"/>
      <c r="GL75" s="54"/>
      <c r="GM75" s="54"/>
      <c r="GN75" s="54"/>
      <c r="GO75" s="54"/>
      <c r="GP75" s="54"/>
      <c r="GQ75" s="54"/>
      <c r="GR75" s="54"/>
      <c r="GS75" s="54"/>
      <c r="GT75" s="54"/>
      <c r="GU75" s="54"/>
      <c r="GV75" s="54"/>
      <c r="GW75" s="54"/>
      <c r="GX75" s="54"/>
      <c r="GY75" s="54"/>
      <c r="GZ75" s="54"/>
      <c r="HA75" s="54"/>
      <c r="HB75" s="54"/>
      <c r="HC75" s="54"/>
      <c r="HD75" s="54"/>
      <c r="HE75" s="54"/>
      <c r="HF75" s="54"/>
      <c r="HG75" s="54"/>
      <c r="HH75" s="54"/>
      <c r="HI75" s="54"/>
      <c r="HJ75" s="54"/>
      <c r="HK75" s="54"/>
      <c r="HL75" s="54"/>
      <c r="HM75" s="54"/>
      <c r="HN75" s="54"/>
      <c r="HO75" s="54"/>
      <c r="HP75" s="54"/>
      <c r="HQ75" s="54"/>
      <c r="HR75" s="54"/>
      <c r="HS75" s="54"/>
      <c r="HT75" s="54"/>
      <c r="HU75" s="54"/>
      <c r="HV75" s="54"/>
      <c r="HW75" s="54"/>
      <c r="HX75" s="54"/>
      <c r="HY75" s="54"/>
      <c r="HZ75" s="54"/>
      <c r="IA75" s="54"/>
      <c r="IB75" s="54"/>
      <c r="IC75" s="54"/>
      <c r="ID75" s="54"/>
      <c r="IE75" s="54"/>
      <c r="IF75" s="54"/>
      <c r="IG75" s="54"/>
      <c r="IH75" s="54"/>
      <c r="II75" s="54"/>
      <c r="IJ75" s="54"/>
      <c r="IK75" s="54"/>
      <c r="IL75" s="54"/>
      <c r="IM75" s="54"/>
      <c r="IN75" s="54"/>
      <c r="IO75" s="54"/>
      <c r="IP75" s="54"/>
      <c r="IQ75" s="54"/>
      <c r="IR75" s="54"/>
      <c r="IS75" s="54"/>
      <c r="IT75" s="54"/>
      <c r="IU75" s="54"/>
      <c r="IV75" s="54"/>
    </row>
    <row r="76" spans="1:256">
      <c r="C76" s="39"/>
    </row>
  </sheetData>
  <mergeCells count="2">
    <mergeCell ref="A3:I3"/>
    <mergeCell ref="A69:I69"/>
  </mergeCells>
  <phoneticPr fontId="3" type="noConversion"/>
  <printOptions horizontalCentered="1"/>
  <pageMargins left="0.31496062992125984" right="0.31496062992125984" top="0.15748031496062992" bottom="0.15748031496062992" header="0.31496062992125984" footer="0.31496062992125984"/>
  <pageSetup paperSize="9" scale="6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70"/>
  <sheetViews>
    <sheetView workbookViewId="0">
      <selection activeCell="A2" sqref="A2"/>
    </sheetView>
  </sheetViews>
  <sheetFormatPr defaultRowHeight="16.5"/>
  <cols>
    <col min="1" max="1" width="18.5" style="5" customWidth="1"/>
    <col min="2" max="2" width="12.125" style="5" customWidth="1"/>
    <col min="3" max="3" width="12.125" style="56" customWidth="1"/>
    <col min="4" max="4" width="13.75" style="57" customWidth="1"/>
    <col min="5" max="5" width="13.5" style="483" customWidth="1"/>
    <col min="6" max="6" width="15.125" style="56" customWidth="1"/>
    <col min="7" max="7" width="12.25" style="57" customWidth="1"/>
    <col min="8" max="9" width="13" style="5" customWidth="1"/>
    <col min="10" max="10" width="11.25" style="5" customWidth="1"/>
    <col min="11" max="256" width="8.875" style="5"/>
    <col min="257" max="257" width="18.5" style="5" customWidth="1"/>
    <col min="258" max="259" width="12.125" style="5" customWidth="1"/>
    <col min="260" max="260" width="13.75" style="5" customWidth="1"/>
    <col min="261" max="261" width="13.5" style="5" customWidth="1"/>
    <col min="262" max="262" width="15.125" style="5" customWidth="1"/>
    <col min="263" max="263" width="12.25" style="5" customWidth="1"/>
    <col min="264" max="264" width="11.125" style="5" customWidth="1"/>
    <col min="265" max="265" width="10.25" style="5" customWidth="1"/>
    <col min="266" max="266" width="10.5" style="5" bestFit="1" customWidth="1"/>
    <col min="267" max="512" width="8.875" style="5"/>
    <col min="513" max="513" width="18.5" style="5" customWidth="1"/>
    <col min="514" max="515" width="12.125" style="5" customWidth="1"/>
    <col min="516" max="516" width="13.75" style="5" customWidth="1"/>
    <col min="517" max="517" width="13.5" style="5" customWidth="1"/>
    <col min="518" max="518" width="15.125" style="5" customWidth="1"/>
    <col min="519" max="519" width="12.25" style="5" customWidth="1"/>
    <col min="520" max="520" width="11.125" style="5" customWidth="1"/>
    <col min="521" max="521" width="10.25" style="5" customWidth="1"/>
    <col min="522" max="522" width="10.5" style="5" bestFit="1" customWidth="1"/>
    <col min="523" max="768" width="8.875" style="5"/>
    <col min="769" max="769" width="18.5" style="5" customWidth="1"/>
    <col min="770" max="771" width="12.125" style="5" customWidth="1"/>
    <col min="772" max="772" width="13.75" style="5" customWidth="1"/>
    <col min="773" max="773" width="13.5" style="5" customWidth="1"/>
    <col min="774" max="774" width="15.125" style="5" customWidth="1"/>
    <col min="775" max="775" width="12.25" style="5" customWidth="1"/>
    <col min="776" max="776" width="11.125" style="5" customWidth="1"/>
    <col min="777" max="777" width="10.25" style="5" customWidth="1"/>
    <col min="778" max="778" width="10.5" style="5" bestFit="1" customWidth="1"/>
    <col min="779" max="1024" width="8.875" style="5"/>
    <col min="1025" max="1025" width="18.5" style="5" customWidth="1"/>
    <col min="1026" max="1027" width="12.125" style="5" customWidth="1"/>
    <col min="1028" max="1028" width="13.75" style="5" customWidth="1"/>
    <col min="1029" max="1029" width="13.5" style="5" customWidth="1"/>
    <col min="1030" max="1030" width="15.125" style="5" customWidth="1"/>
    <col min="1031" max="1031" width="12.25" style="5" customWidth="1"/>
    <col min="1032" max="1032" width="11.125" style="5" customWidth="1"/>
    <col min="1033" max="1033" width="10.25" style="5" customWidth="1"/>
    <col min="1034" max="1034" width="10.5" style="5" bestFit="1" customWidth="1"/>
    <col min="1035" max="1280" width="8.875" style="5"/>
    <col min="1281" max="1281" width="18.5" style="5" customWidth="1"/>
    <col min="1282" max="1283" width="12.125" style="5" customWidth="1"/>
    <col min="1284" max="1284" width="13.75" style="5" customWidth="1"/>
    <col min="1285" max="1285" width="13.5" style="5" customWidth="1"/>
    <col min="1286" max="1286" width="15.125" style="5" customWidth="1"/>
    <col min="1287" max="1287" width="12.25" style="5" customWidth="1"/>
    <col min="1288" max="1288" width="11.125" style="5" customWidth="1"/>
    <col min="1289" max="1289" width="10.25" style="5" customWidth="1"/>
    <col min="1290" max="1290" width="10.5" style="5" bestFit="1" customWidth="1"/>
    <col min="1291" max="1536" width="8.875" style="5"/>
    <col min="1537" max="1537" width="18.5" style="5" customWidth="1"/>
    <col min="1538" max="1539" width="12.125" style="5" customWidth="1"/>
    <col min="1540" max="1540" width="13.75" style="5" customWidth="1"/>
    <col min="1541" max="1541" width="13.5" style="5" customWidth="1"/>
    <col min="1542" max="1542" width="15.125" style="5" customWidth="1"/>
    <col min="1543" max="1543" width="12.25" style="5" customWidth="1"/>
    <col min="1544" max="1544" width="11.125" style="5" customWidth="1"/>
    <col min="1545" max="1545" width="10.25" style="5" customWidth="1"/>
    <col min="1546" max="1546" width="10.5" style="5" bestFit="1" customWidth="1"/>
    <col min="1547" max="1792" width="8.875" style="5"/>
    <col min="1793" max="1793" width="18.5" style="5" customWidth="1"/>
    <col min="1794" max="1795" width="12.125" style="5" customWidth="1"/>
    <col min="1796" max="1796" width="13.75" style="5" customWidth="1"/>
    <col min="1797" max="1797" width="13.5" style="5" customWidth="1"/>
    <col min="1798" max="1798" width="15.125" style="5" customWidth="1"/>
    <col min="1799" max="1799" width="12.25" style="5" customWidth="1"/>
    <col min="1800" max="1800" width="11.125" style="5" customWidth="1"/>
    <col min="1801" max="1801" width="10.25" style="5" customWidth="1"/>
    <col min="1802" max="1802" width="10.5" style="5" bestFit="1" customWidth="1"/>
    <col min="1803" max="2048" width="8.875" style="5"/>
    <col min="2049" max="2049" width="18.5" style="5" customWidth="1"/>
    <col min="2050" max="2051" width="12.125" style="5" customWidth="1"/>
    <col min="2052" max="2052" width="13.75" style="5" customWidth="1"/>
    <col min="2053" max="2053" width="13.5" style="5" customWidth="1"/>
    <col min="2054" max="2054" width="15.125" style="5" customWidth="1"/>
    <col min="2055" max="2055" width="12.25" style="5" customWidth="1"/>
    <col min="2056" max="2056" width="11.125" style="5" customWidth="1"/>
    <col min="2057" max="2057" width="10.25" style="5" customWidth="1"/>
    <col min="2058" max="2058" width="10.5" style="5" bestFit="1" customWidth="1"/>
    <col min="2059" max="2304" width="8.875" style="5"/>
    <col min="2305" max="2305" width="18.5" style="5" customWidth="1"/>
    <col min="2306" max="2307" width="12.125" style="5" customWidth="1"/>
    <col min="2308" max="2308" width="13.75" style="5" customWidth="1"/>
    <col min="2309" max="2309" width="13.5" style="5" customWidth="1"/>
    <col min="2310" max="2310" width="15.125" style="5" customWidth="1"/>
    <col min="2311" max="2311" width="12.25" style="5" customWidth="1"/>
    <col min="2312" max="2312" width="11.125" style="5" customWidth="1"/>
    <col min="2313" max="2313" width="10.25" style="5" customWidth="1"/>
    <col min="2314" max="2314" width="10.5" style="5" bestFit="1" customWidth="1"/>
    <col min="2315" max="2560" width="8.875" style="5"/>
    <col min="2561" max="2561" width="18.5" style="5" customWidth="1"/>
    <col min="2562" max="2563" width="12.125" style="5" customWidth="1"/>
    <col min="2564" max="2564" width="13.75" style="5" customWidth="1"/>
    <col min="2565" max="2565" width="13.5" style="5" customWidth="1"/>
    <col min="2566" max="2566" width="15.125" style="5" customWidth="1"/>
    <col min="2567" max="2567" width="12.25" style="5" customWidth="1"/>
    <col min="2568" max="2568" width="11.125" style="5" customWidth="1"/>
    <col min="2569" max="2569" width="10.25" style="5" customWidth="1"/>
    <col min="2570" max="2570" width="10.5" style="5" bestFit="1" customWidth="1"/>
    <col min="2571" max="2816" width="8.875" style="5"/>
    <col min="2817" max="2817" width="18.5" style="5" customWidth="1"/>
    <col min="2818" max="2819" width="12.125" style="5" customWidth="1"/>
    <col min="2820" max="2820" width="13.75" style="5" customWidth="1"/>
    <col min="2821" max="2821" width="13.5" style="5" customWidth="1"/>
    <col min="2822" max="2822" width="15.125" style="5" customWidth="1"/>
    <col min="2823" max="2823" width="12.25" style="5" customWidth="1"/>
    <col min="2824" max="2824" width="11.125" style="5" customWidth="1"/>
    <col min="2825" max="2825" width="10.25" style="5" customWidth="1"/>
    <col min="2826" max="2826" width="10.5" style="5" bestFit="1" customWidth="1"/>
    <col min="2827" max="3072" width="8.875" style="5"/>
    <col min="3073" max="3073" width="18.5" style="5" customWidth="1"/>
    <col min="3074" max="3075" width="12.125" style="5" customWidth="1"/>
    <col min="3076" max="3076" width="13.75" style="5" customWidth="1"/>
    <col min="3077" max="3077" width="13.5" style="5" customWidth="1"/>
    <col min="3078" max="3078" width="15.125" style="5" customWidth="1"/>
    <col min="3079" max="3079" width="12.25" style="5" customWidth="1"/>
    <col min="3080" max="3080" width="11.125" style="5" customWidth="1"/>
    <col min="3081" max="3081" width="10.25" style="5" customWidth="1"/>
    <col min="3082" max="3082" width="10.5" style="5" bestFit="1" customWidth="1"/>
    <col min="3083" max="3328" width="8.875" style="5"/>
    <col min="3329" max="3329" width="18.5" style="5" customWidth="1"/>
    <col min="3330" max="3331" width="12.125" style="5" customWidth="1"/>
    <col min="3332" max="3332" width="13.75" style="5" customWidth="1"/>
    <col min="3333" max="3333" width="13.5" style="5" customWidth="1"/>
    <col min="3334" max="3334" width="15.125" style="5" customWidth="1"/>
    <col min="3335" max="3335" width="12.25" style="5" customWidth="1"/>
    <col min="3336" max="3336" width="11.125" style="5" customWidth="1"/>
    <col min="3337" max="3337" width="10.25" style="5" customWidth="1"/>
    <col min="3338" max="3338" width="10.5" style="5" bestFit="1" customWidth="1"/>
    <col min="3339" max="3584" width="8.875" style="5"/>
    <col min="3585" max="3585" width="18.5" style="5" customWidth="1"/>
    <col min="3586" max="3587" width="12.125" style="5" customWidth="1"/>
    <col min="3588" max="3588" width="13.75" style="5" customWidth="1"/>
    <col min="3589" max="3589" width="13.5" style="5" customWidth="1"/>
    <col min="3590" max="3590" width="15.125" style="5" customWidth="1"/>
    <col min="3591" max="3591" width="12.25" style="5" customWidth="1"/>
    <col min="3592" max="3592" width="11.125" style="5" customWidth="1"/>
    <col min="3593" max="3593" width="10.25" style="5" customWidth="1"/>
    <col min="3594" max="3594" width="10.5" style="5" bestFit="1" customWidth="1"/>
    <col min="3595" max="3840" width="8.875" style="5"/>
    <col min="3841" max="3841" width="18.5" style="5" customWidth="1"/>
    <col min="3842" max="3843" width="12.125" style="5" customWidth="1"/>
    <col min="3844" max="3844" width="13.75" style="5" customWidth="1"/>
    <col min="3845" max="3845" width="13.5" style="5" customWidth="1"/>
    <col min="3846" max="3846" width="15.125" style="5" customWidth="1"/>
    <col min="3847" max="3847" width="12.25" style="5" customWidth="1"/>
    <col min="3848" max="3848" width="11.125" style="5" customWidth="1"/>
    <col min="3849" max="3849" width="10.25" style="5" customWidth="1"/>
    <col min="3850" max="3850" width="10.5" style="5" bestFit="1" customWidth="1"/>
    <col min="3851" max="4096" width="8.875" style="5"/>
    <col min="4097" max="4097" width="18.5" style="5" customWidth="1"/>
    <col min="4098" max="4099" width="12.125" style="5" customWidth="1"/>
    <col min="4100" max="4100" width="13.75" style="5" customWidth="1"/>
    <col min="4101" max="4101" width="13.5" style="5" customWidth="1"/>
    <col min="4102" max="4102" width="15.125" style="5" customWidth="1"/>
    <col min="4103" max="4103" width="12.25" style="5" customWidth="1"/>
    <col min="4104" max="4104" width="11.125" style="5" customWidth="1"/>
    <col min="4105" max="4105" width="10.25" style="5" customWidth="1"/>
    <col min="4106" max="4106" width="10.5" style="5" bestFit="1" customWidth="1"/>
    <col min="4107" max="4352" width="8.875" style="5"/>
    <col min="4353" max="4353" width="18.5" style="5" customWidth="1"/>
    <col min="4354" max="4355" width="12.125" style="5" customWidth="1"/>
    <col min="4356" max="4356" width="13.75" style="5" customWidth="1"/>
    <col min="4357" max="4357" width="13.5" style="5" customWidth="1"/>
    <col min="4358" max="4358" width="15.125" style="5" customWidth="1"/>
    <col min="4359" max="4359" width="12.25" style="5" customWidth="1"/>
    <col min="4360" max="4360" width="11.125" style="5" customWidth="1"/>
    <col min="4361" max="4361" width="10.25" style="5" customWidth="1"/>
    <col min="4362" max="4362" width="10.5" style="5" bestFit="1" customWidth="1"/>
    <col min="4363" max="4608" width="8.875" style="5"/>
    <col min="4609" max="4609" width="18.5" style="5" customWidth="1"/>
    <col min="4610" max="4611" width="12.125" style="5" customWidth="1"/>
    <col min="4612" max="4612" width="13.75" style="5" customWidth="1"/>
    <col min="4613" max="4613" width="13.5" style="5" customWidth="1"/>
    <col min="4614" max="4614" width="15.125" style="5" customWidth="1"/>
    <col min="4615" max="4615" width="12.25" style="5" customWidth="1"/>
    <col min="4616" max="4616" width="11.125" style="5" customWidth="1"/>
    <col min="4617" max="4617" width="10.25" style="5" customWidth="1"/>
    <col min="4618" max="4618" width="10.5" style="5" bestFit="1" customWidth="1"/>
    <col min="4619" max="4864" width="8.875" style="5"/>
    <col min="4865" max="4865" width="18.5" style="5" customWidth="1"/>
    <col min="4866" max="4867" width="12.125" style="5" customWidth="1"/>
    <col min="4868" max="4868" width="13.75" style="5" customWidth="1"/>
    <col min="4869" max="4869" width="13.5" style="5" customWidth="1"/>
    <col min="4870" max="4870" width="15.125" style="5" customWidth="1"/>
    <col min="4871" max="4871" width="12.25" style="5" customWidth="1"/>
    <col min="4872" max="4872" width="11.125" style="5" customWidth="1"/>
    <col min="4873" max="4873" width="10.25" style="5" customWidth="1"/>
    <col min="4874" max="4874" width="10.5" style="5" bestFit="1" customWidth="1"/>
    <col min="4875" max="5120" width="8.875" style="5"/>
    <col min="5121" max="5121" width="18.5" style="5" customWidth="1"/>
    <col min="5122" max="5123" width="12.125" style="5" customWidth="1"/>
    <col min="5124" max="5124" width="13.75" style="5" customWidth="1"/>
    <col min="5125" max="5125" width="13.5" style="5" customWidth="1"/>
    <col min="5126" max="5126" width="15.125" style="5" customWidth="1"/>
    <col min="5127" max="5127" width="12.25" style="5" customWidth="1"/>
    <col min="5128" max="5128" width="11.125" style="5" customWidth="1"/>
    <col min="5129" max="5129" width="10.25" style="5" customWidth="1"/>
    <col min="5130" max="5130" width="10.5" style="5" bestFit="1" customWidth="1"/>
    <col min="5131" max="5376" width="8.875" style="5"/>
    <col min="5377" max="5377" width="18.5" style="5" customWidth="1"/>
    <col min="5378" max="5379" width="12.125" style="5" customWidth="1"/>
    <col min="5380" max="5380" width="13.75" style="5" customWidth="1"/>
    <col min="5381" max="5381" width="13.5" style="5" customWidth="1"/>
    <col min="5382" max="5382" width="15.125" style="5" customWidth="1"/>
    <col min="5383" max="5383" width="12.25" style="5" customWidth="1"/>
    <col min="5384" max="5384" width="11.125" style="5" customWidth="1"/>
    <col min="5385" max="5385" width="10.25" style="5" customWidth="1"/>
    <col min="5386" max="5386" width="10.5" style="5" bestFit="1" customWidth="1"/>
    <col min="5387" max="5632" width="8.875" style="5"/>
    <col min="5633" max="5633" width="18.5" style="5" customWidth="1"/>
    <col min="5634" max="5635" width="12.125" style="5" customWidth="1"/>
    <col min="5636" max="5636" width="13.75" style="5" customWidth="1"/>
    <col min="5637" max="5637" width="13.5" style="5" customWidth="1"/>
    <col min="5638" max="5638" width="15.125" style="5" customWidth="1"/>
    <col min="5639" max="5639" width="12.25" style="5" customWidth="1"/>
    <col min="5640" max="5640" width="11.125" style="5" customWidth="1"/>
    <col min="5641" max="5641" width="10.25" style="5" customWidth="1"/>
    <col min="5642" max="5642" width="10.5" style="5" bestFit="1" customWidth="1"/>
    <col min="5643" max="5888" width="8.875" style="5"/>
    <col min="5889" max="5889" width="18.5" style="5" customWidth="1"/>
    <col min="5890" max="5891" width="12.125" style="5" customWidth="1"/>
    <col min="5892" max="5892" width="13.75" style="5" customWidth="1"/>
    <col min="5893" max="5893" width="13.5" style="5" customWidth="1"/>
    <col min="5894" max="5894" width="15.125" style="5" customWidth="1"/>
    <col min="5895" max="5895" width="12.25" style="5" customWidth="1"/>
    <col min="5896" max="5896" width="11.125" style="5" customWidth="1"/>
    <col min="5897" max="5897" width="10.25" style="5" customWidth="1"/>
    <col min="5898" max="5898" width="10.5" style="5" bestFit="1" customWidth="1"/>
    <col min="5899" max="6144" width="8.875" style="5"/>
    <col min="6145" max="6145" width="18.5" style="5" customWidth="1"/>
    <col min="6146" max="6147" width="12.125" style="5" customWidth="1"/>
    <col min="6148" max="6148" width="13.75" style="5" customWidth="1"/>
    <col min="6149" max="6149" width="13.5" style="5" customWidth="1"/>
    <col min="6150" max="6150" width="15.125" style="5" customWidth="1"/>
    <col min="6151" max="6151" width="12.25" style="5" customWidth="1"/>
    <col min="6152" max="6152" width="11.125" style="5" customWidth="1"/>
    <col min="6153" max="6153" width="10.25" style="5" customWidth="1"/>
    <col min="6154" max="6154" width="10.5" style="5" bestFit="1" customWidth="1"/>
    <col min="6155" max="6400" width="8.875" style="5"/>
    <col min="6401" max="6401" width="18.5" style="5" customWidth="1"/>
    <col min="6402" max="6403" width="12.125" style="5" customWidth="1"/>
    <col min="6404" max="6404" width="13.75" style="5" customWidth="1"/>
    <col min="6405" max="6405" width="13.5" style="5" customWidth="1"/>
    <col min="6406" max="6406" width="15.125" style="5" customWidth="1"/>
    <col min="6407" max="6407" width="12.25" style="5" customWidth="1"/>
    <col min="6408" max="6408" width="11.125" style="5" customWidth="1"/>
    <col min="6409" max="6409" width="10.25" style="5" customWidth="1"/>
    <col min="6410" max="6410" width="10.5" style="5" bestFit="1" customWidth="1"/>
    <col min="6411" max="6656" width="8.875" style="5"/>
    <col min="6657" max="6657" width="18.5" style="5" customWidth="1"/>
    <col min="6658" max="6659" width="12.125" style="5" customWidth="1"/>
    <col min="6660" max="6660" width="13.75" style="5" customWidth="1"/>
    <col min="6661" max="6661" width="13.5" style="5" customWidth="1"/>
    <col min="6662" max="6662" width="15.125" style="5" customWidth="1"/>
    <col min="6663" max="6663" width="12.25" style="5" customWidth="1"/>
    <col min="6664" max="6664" width="11.125" style="5" customWidth="1"/>
    <col min="6665" max="6665" width="10.25" style="5" customWidth="1"/>
    <col min="6666" max="6666" width="10.5" style="5" bestFit="1" customWidth="1"/>
    <col min="6667" max="6912" width="8.875" style="5"/>
    <col min="6913" max="6913" width="18.5" style="5" customWidth="1"/>
    <col min="6914" max="6915" width="12.125" style="5" customWidth="1"/>
    <col min="6916" max="6916" width="13.75" style="5" customWidth="1"/>
    <col min="6917" max="6917" width="13.5" style="5" customWidth="1"/>
    <col min="6918" max="6918" width="15.125" style="5" customWidth="1"/>
    <col min="6919" max="6919" width="12.25" style="5" customWidth="1"/>
    <col min="6920" max="6920" width="11.125" style="5" customWidth="1"/>
    <col min="6921" max="6921" width="10.25" style="5" customWidth="1"/>
    <col min="6922" max="6922" width="10.5" style="5" bestFit="1" customWidth="1"/>
    <col min="6923" max="7168" width="8.875" style="5"/>
    <col min="7169" max="7169" width="18.5" style="5" customWidth="1"/>
    <col min="7170" max="7171" width="12.125" style="5" customWidth="1"/>
    <col min="7172" max="7172" width="13.75" style="5" customWidth="1"/>
    <col min="7173" max="7173" width="13.5" style="5" customWidth="1"/>
    <col min="7174" max="7174" width="15.125" style="5" customWidth="1"/>
    <col min="7175" max="7175" width="12.25" style="5" customWidth="1"/>
    <col min="7176" max="7176" width="11.125" style="5" customWidth="1"/>
    <col min="7177" max="7177" width="10.25" style="5" customWidth="1"/>
    <col min="7178" max="7178" width="10.5" style="5" bestFit="1" customWidth="1"/>
    <col min="7179" max="7424" width="8.875" style="5"/>
    <col min="7425" max="7425" width="18.5" style="5" customWidth="1"/>
    <col min="7426" max="7427" width="12.125" style="5" customWidth="1"/>
    <col min="7428" max="7428" width="13.75" style="5" customWidth="1"/>
    <col min="7429" max="7429" width="13.5" style="5" customWidth="1"/>
    <col min="7430" max="7430" width="15.125" style="5" customWidth="1"/>
    <col min="7431" max="7431" width="12.25" style="5" customWidth="1"/>
    <col min="7432" max="7432" width="11.125" style="5" customWidth="1"/>
    <col min="7433" max="7433" width="10.25" style="5" customWidth="1"/>
    <col min="7434" max="7434" width="10.5" style="5" bestFit="1" customWidth="1"/>
    <col min="7435" max="7680" width="8.875" style="5"/>
    <col min="7681" max="7681" width="18.5" style="5" customWidth="1"/>
    <col min="7682" max="7683" width="12.125" style="5" customWidth="1"/>
    <col min="7684" max="7684" width="13.75" style="5" customWidth="1"/>
    <col min="7685" max="7685" width="13.5" style="5" customWidth="1"/>
    <col min="7686" max="7686" width="15.125" style="5" customWidth="1"/>
    <col min="7687" max="7687" width="12.25" style="5" customWidth="1"/>
    <col min="7688" max="7688" width="11.125" style="5" customWidth="1"/>
    <col min="7689" max="7689" width="10.25" style="5" customWidth="1"/>
    <col min="7690" max="7690" width="10.5" style="5" bestFit="1" customWidth="1"/>
    <col min="7691" max="7936" width="8.875" style="5"/>
    <col min="7937" max="7937" width="18.5" style="5" customWidth="1"/>
    <col min="7938" max="7939" width="12.125" style="5" customWidth="1"/>
    <col min="7940" max="7940" width="13.75" style="5" customWidth="1"/>
    <col min="7941" max="7941" width="13.5" style="5" customWidth="1"/>
    <col min="7942" max="7942" width="15.125" style="5" customWidth="1"/>
    <col min="7943" max="7943" width="12.25" style="5" customWidth="1"/>
    <col min="7944" max="7944" width="11.125" style="5" customWidth="1"/>
    <col min="7945" max="7945" width="10.25" style="5" customWidth="1"/>
    <col min="7946" max="7946" width="10.5" style="5" bestFit="1" customWidth="1"/>
    <col min="7947" max="8192" width="8.875" style="5"/>
    <col min="8193" max="8193" width="18.5" style="5" customWidth="1"/>
    <col min="8194" max="8195" width="12.125" style="5" customWidth="1"/>
    <col min="8196" max="8196" width="13.75" style="5" customWidth="1"/>
    <col min="8197" max="8197" width="13.5" style="5" customWidth="1"/>
    <col min="8198" max="8198" width="15.125" style="5" customWidth="1"/>
    <col min="8199" max="8199" width="12.25" style="5" customWidth="1"/>
    <col min="8200" max="8200" width="11.125" style="5" customWidth="1"/>
    <col min="8201" max="8201" width="10.25" style="5" customWidth="1"/>
    <col min="8202" max="8202" width="10.5" style="5" bestFit="1" customWidth="1"/>
    <col min="8203" max="8448" width="8.875" style="5"/>
    <col min="8449" max="8449" width="18.5" style="5" customWidth="1"/>
    <col min="8450" max="8451" width="12.125" style="5" customWidth="1"/>
    <col min="8452" max="8452" width="13.75" style="5" customWidth="1"/>
    <col min="8453" max="8453" width="13.5" style="5" customWidth="1"/>
    <col min="8454" max="8454" width="15.125" style="5" customWidth="1"/>
    <col min="8455" max="8455" width="12.25" style="5" customWidth="1"/>
    <col min="8456" max="8456" width="11.125" style="5" customWidth="1"/>
    <col min="8457" max="8457" width="10.25" style="5" customWidth="1"/>
    <col min="8458" max="8458" width="10.5" style="5" bestFit="1" customWidth="1"/>
    <col min="8459" max="8704" width="8.875" style="5"/>
    <col min="8705" max="8705" width="18.5" style="5" customWidth="1"/>
    <col min="8706" max="8707" width="12.125" style="5" customWidth="1"/>
    <col min="8708" max="8708" width="13.75" style="5" customWidth="1"/>
    <col min="8709" max="8709" width="13.5" style="5" customWidth="1"/>
    <col min="8710" max="8710" width="15.125" style="5" customWidth="1"/>
    <col min="8711" max="8711" width="12.25" style="5" customWidth="1"/>
    <col min="8712" max="8712" width="11.125" style="5" customWidth="1"/>
    <col min="8713" max="8713" width="10.25" style="5" customWidth="1"/>
    <col min="8714" max="8714" width="10.5" style="5" bestFit="1" customWidth="1"/>
    <col min="8715" max="8960" width="8.875" style="5"/>
    <col min="8961" max="8961" width="18.5" style="5" customWidth="1"/>
    <col min="8962" max="8963" width="12.125" style="5" customWidth="1"/>
    <col min="8964" max="8964" width="13.75" style="5" customWidth="1"/>
    <col min="8965" max="8965" width="13.5" style="5" customWidth="1"/>
    <col min="8966" max="8966" width="15.125" style="5" customWidth="1"/>
    <col min="8967" max="8967" width="12.25" style="5" customWidth="1"/>
    <col min="8968" max="8968" width="11.125" style="5" customWidth="1"/>
    <col min="8969" max="8969" width="10.25" style="5" customWidth="1"/>
    <col min="8970" max="8970" width="10.5" style="5" bestFit="1" customWidth="1"/>
    <col min="8971" max="9216" width="8.875" style="5"/>
    <col min="9217" max="9217" width="18.5" style="5" customWidth="1"/>
    <col min="9218" max="9219" width="12.125" style="5" customWidth="1"/>
    <col min="9220" max="9220" width="13.75" style="5" customWidth="1"/>
    <col min="9221" max="9221" width="13.5" style="5" customWidth="1"/>
    <col min="9222" max="9222" width="15.125" style="5" customWidth="1"/>
    <col min="9223" max="9223" width="12.25" style="5" customWidth="1"/>
    <col min="9224" max="9224" width="11.125" style="5" customWidth="1"/>
    <col min="9225" max="9225" width="10.25" style="5" customWidth="1"/>
    <col min="9226" max="9226" width="10.5" style="5" bestFit="1" customWidth="1"/>
    <col min="9227" max="9472" width="8.875" style="5"/>
    <col min="9473" max="9473" width="18.5" style="5" customWidth="1"/>
    <col min="9474" max="9475" width="12.125" style="5" customWidth="1"/>
    <col min="9476" max="9476" width="13.75" style="5" customWidth="1"/>
    <col min="9477" max="9477" width="13.5" style="5" customWidth="1"/>
    <col min="9478" max="9478" width="15.125" style="5" customWidth="1"/>
    <col min="9479" max="9479" width="12.25" style="5" customWidth="1"/>
    <col min="9480" max="9480" width="11.125" style="5" customWidth="1"/>
    <col min="9481" max="9481" width="10.25" style="5" customWidth="1"/>
    <col min="9482" max="9482" width="10.5" style="5" bestFit="1" customWidth="1"/>
    <col min="9483" max="9728" width="8.875" style="5"/>
    <col min="9729" max="9729" width="18.5" style="5" customWidth="1"/>
    <col min="9730" max="9731" width="12.125" style="5" customWidth="1"/>
    <col min="9732" max="9732" width="13.75" style="5" customWidth="1"/>
    <col min="9733" max="9733" width="13.5" style="5" customWidth="1"/>
    <col min="9734" max="9734" width="15.125" style="5" customWidth="1"/>
    <col min="9735" max="9735" width="12.25" style="5" customWidth="1"/>
    <col min="9736" max="9736" width="11.125" style="5" customWidth="1"/>
    <col min="9737" max="9737" width="10.25" style="5" customWidth="1"/>
    <col min="9738" max="9738" width="10.5" style="5" bestFit="1" customWidth="1"/>
    <col min="9739" max="9984" width="8.875" style="5"/>
    <col min="9985" max="9985" width="18.5" style="5" customWidth="1"/>
    <col min="9986" max="9987" width="12.125" style="5" customWidth="1"/>
    <col min="9988" max="9988" width="13.75" style="5" customWidth="1"/>
    <col min="9989" max="9989" width="13.5" style="5" customWidth="1"/>
    <col min="9990" max="9990" width="15.125" style="5" customWidth="1"/>
    <col min="9991" max="9991" width="12.25" style="5" customWidth="1"/>
    <col min="9992" max="9992" width="11.125" style="5" customWidth="1"/>
    <col min="9993" max="9993" width="10.25" style="5" customWidth="1"/>
    <col min="9994" max="9994" width="10.5" style="5" bestFit="1" customWidth="1"/>
    <col min="9995" max="10240" width="8.875" style="5"/>
    <col min="10241" max="10241" width="18.5" style="5" customWidth="1"/>
    <col min="10242" max="10243" width="12.125" style="5" customWidth="1"/>
    <col min="10244" max="10244" width="13.75" style="5" customWidth="1"/>
    <col min="10245" max="10245" width="13.5" style="5" customWidth="1"/>
    <col min="10246" max="10246" width="15.125" style="5" customWidth="1"/>
    <col min="10247" max="10247" width="12.25" style="5" customWidth="1"/>
    <col min="10248" max="10248" width="11.125" style="5" customWidth="1"/>
    <col min="10249" max="10249" width="10.25" style="5" customWidth="1"/>
    <col min="10250" max="10250" width="10.5" style="5" bestFit="1" customWidth="1"/>
    <col min="10251" max="10496" width="8.875" style="5"/>
    <col min="10497" max="10497" width="18.5" style="5" customWidth="1"/>
    <col min="10498" max="10499" width="12.125" style="5" customWidth="1"/>
    <col min="10500" max="10500" width="13.75" style="5" customWidth="1"/>
    <col min="10501" max="10501" width="13.5" style="5" customWidth="1"/>
    <col min="10502" max="10502" width="15.125" style="5" customWidth="1"/>
    <col min="10503" max="10503" width="12.25" style="5" customWidth="1"/>
    <col min="10504" max="10504" width="11.125" style="5" customWidth="1"/>
    <col min="10505" max="10505" width="10.25" style="5" customWidth="1"/>
    <col min="10506" max="10506" width="10.5" style="5" bestFit="1" customWidth="1"/>
    <col min="10507" max="10752" width="8.875" style="5"/>
    <col min="10753" max="10753" width="18.5" style="5" customWidth="1"/>
    <col min="10754" max="10755" width="12.125" style="5" customWidth="1"/>
    <col min="10756" max="10756" width="13.75" style="5" customWidth="1"/>
    <col min="10757" max="10757" width="13.5" style="5" customWidth="1"/>
    <col min="10758" max="10758" width="15.125" style="5" customWidth="1"/>
    <col min="10759" max="10759" width="12.25" style="5" customWidth="1"/>
    <col min="10760" max="10760" width="11.125" style="5" customWidth="1"/>
    <col min="10761" max="10761" width="10.25" style="5" customWidth="1"/>
    <col min="10762" max="10762" width="10.5" style="5" bestFit="1" customWidth="1"/>
    <col min="10763" max="11008" width="8.875" style="5"/>
    <col min="11009" max="11009" width="18.5" style="5" customWidth="1"/>
    <col min="11010" max="11011" width="12.125" style="5" customWidth="1"/>
    <col min="11012" max="11012" width="13.75" style="5" customWidth="1"/>
    <col min="11013" max="11013" width="13.5" style="5" customWidth="1"/>
    <col min="11014" max="11014" width="15.125" style="5" customWidth="1"/>
    <col min="11015" max="11015" width="12.25" style="5" customWidth="1"/>
    <col min="11016" max="11016" width="11.125" style="5" customWidth="1"/>
    <col min="11017" max="11017" width="10.25" style="5" customWidth="1"/>
    <col min="11018" max="11018" width="10.5" style="5" bestFit="1" customWidth="1"/>
    <col min="11019" max="11264" width="8.875" style="5"/>
    <col min="11265" max="11265" width="18.5" style="5" customWidth="1"/>
    <col min="11266" max="11267" width="12.125" style="5" customWidth="1"/>
    <col min="11268" max="11268" width="13.75" style="5" customWidth="1"/>
    <col min="11269" max="11269" width="13.5" style="5" customWidth="1"/>
    <col min="11270" max="11270" width="15.125" style="5" customWidth="1"/>
    <col min="11271" max="11271" width="12.25" style="5" customWidth="1"/>
    <col min="11272" max="11272" width="11.125" style="5" customWidth="1"/>
    <col min="11273" max="11273" width="10.25" style="5" customWidth="1"/>
    <col min="11274" max="11274" width="10.5" style="5" bestFit="1" customWidth="1"/>
    <col min="11275" max="11520" width="8.875" style="5"/>
    <col min="11521" max="11521" width="18.5" style="5" customWidth="1"/>
    <col min="11522" max="11523" width="12.125" style="5" customWidth="1"/>
    <col min="11524" max="11524" width="13.75" style="5" customWidth="1"/>
    <col min="11525" max="11525" width="13.5" style="5" customWidth="1"/>
    <col min="11526" max="11526" width="15.125" style="5" customWidth="1"/>
    <col min="11527" max="11527" width="12.25" style="5" customWidth="1"/>
    <col min="11528" max="11528" width="11.125" style="5" customWidth="1"/>
    <col min="11529" max="11529" width="10.25" style="5" customWidth="1"/>
    <col min="11530" max="11530" width="10.5" style="5" bestFit="1" customWidth="1"/>
    <col min="11531" max="11776" width="8.875" style="5"/>
    <col min="11777" max="11777" width="18.5" style="5" customWidth="1"/>
    <col min="11778" max="11779" width="12.125" style="5" customWidth="1"/>
    <col min="11780" max="11780" width="13.75" style="5" customWidth="1"/>
    <col min="11781" max="11781" width="13.5" style="5" customWidth="1"/>
    <col min="11782" max="11782" width="15.125" style="5" customWidth="1"/>
    <col min="11783" max="11783" width="12.25" style="5" customWidth="1"/>
    <col min="11784" max="11784" width="11.125" style="5" customWidth="1"/>
    <col min="11785" max="11785" width="10.25" style="5" customWidth="1"/>
    <col min="11786" max="11786" width="10.5" style="5" bestFit="1" customWidth="1"/>
    <col min="11787" max="12032" width="8.875" style="5"/>
    <col min="12033" max="12033" width="18.5" style="5" customWidth="1"/>
    <col min="12034" max="12035" width="12.125" style="5" customWidth="1"/>
    <col min="12036" max="12036" width="13.75" style="5" customWidth="1"/>
    <col min="12037" max="12037" width="13.5" style="5" customWidth="1"/>
    <col min="12038" max="12038" width="15.125" style="5" customWidth="1"/>
    <col min="12039" max="12039" width="12.25" style="5" customWidth="1"/>
    <col min="12040" max="12040" width="11.125" style="5" customWidth="1"/>
    <col min="12041" max="12041" width="10.25" style="5" customWidth="1"/>
    <col min="12042" max="12042" width="10.5" style="5" bestFit="1" customWidth="1"/>
    <col min="12043" max="12288" width="8.875" style="5"/>
    <col min="12289" max="12289" width="18.5" style="5" customWidth="1"/>
    <col min="12290" max="12291" width="12.125" style="5" customWidth="1"/>
    <col min="12292" max="12292" width="13.75" style="5" customWidth="1"/>
    <col min="12293" max="12293" width="13.5" style="5" customWidth="1"/>
    <col min="12294" max="12294" width="15.125" style="5" customWidth="1"/>
    <col min="12295" max="12295" width="12.25" style="5" customWidth="1"/>
    <col min="12296" max="12296" width="11.125" style="5" customWidth="1"/>
    <col min="12297" max="12297" width="10.25" style="5" customWidth="1"/>
    <col min="12298" max="12298" width="10.5" style="5" bestFit="1" customWidth="1"/>
    <col min="12299" max="12544" width="8.875" style="5"/>
    <col min="12545" max="12545" width="18.5" style="5" customWidth="1"/>
    <col min="12546" max="12547" width="12.125" style="5" customWidth="1"/>
    <col min="12548" max="12548" width="13.75" style="5" customWidth="1"/>
    <col min="12549" max="12549" width="13.5" style="5" customWidth="1"/>
    <col min="12550" max="12550" width="15.125" style="5" customWidth="1"/>
    <col min="12551" max="12551" width="12.25" style="5" customWidth="1"/>
    <col min="12552" max="12552" width="11.125" style="5" customWidth="1"/>
    <col min="12553" max="12553" width="10.25" style="5" customWidth="1"/>
    <col min="12554" max="12554" width="10.5" style="5" bestFit="1" customWidth="1"/>
    <col min="12555" max="12800" width="8.875" style="5"/>
    <col min="12801" max="12801" width="18.5" style="5" customWidth="1"/>
    <col min="12802" max="12803" width="12.125" style="5" customWidth="1"/>
    <col min="12804" max="12804" width="13.75" style="5" customWidth="1"/>
    <col min="12805" max="12805" width="13.5" style="5" customWidth="1"/>
    <col min="12806" max="12806" width="15.125" style="5" customWidth="1"/>
    <col min="12807" max="12807" width="12.25" style="5" customWidth="1"/>
    <col min="12808" max="12808" width="11.125" style="5" customWidth="1"/>
    <col min="12809" max="12809" width="10.25" style="5" customWidth="1"/>
    <col min="12810" max="12810" width="10.5" style="5" bestFit="1" customWidth="1"/>
    <col min="12811" max="13056" width="8.875" style="5"/>
    <col min="13057" max="13057" width="18.5" style="5" customWidth="1"/>
    <col min="13058" max="13059" width="12.125" style="5" customWidth="1"/>
    <col min="13060" max="13060" width="13.75" style="5" customWidth="1"/>
    <col min="13061" max="13061" width="13.5" style="5" customWidth="1"/>
    <col min="13062" max="13062" width="15.125" style="5" customWidth="1"/>
    <col min="13063" max="13063" width="12.25" style="5" customWidth="1"/>
    <col min="13064" max="13064" width="11.125" style="5" customWidth="1"/>
    <col min="13065" max="13065" width="10.25" style="5" customWidth="1"/>
    <col min="13066" max="13066" width="10.5" style="5" bestFit="1" customWidth="1"/>
    <col min="13067" max="13312" width="8.875" style="5"/>
    <col min="13313" max="13313" width="18.5" style="5" customWidth="1"/>
    <col min="13314" max="13315" width="12.125" style="5" customWidth="1"/>
    <col min="13316" max="13316" width="13.75" style="5" customWidth="1"/>
    <col min="13317" max="13317" width="13.5" style="5" customWidth="1"/>
    <col min="13318" max="13318" width="15.125" style="5" customWidth="1"/>
    <col min="13319" max="13319" width="12.25" style="5" customWidth="1"/>
    <col min="13320" max="13320" width="11.125" style="5" customWidth="1"/>
    <col min="13321" max="13321" width="10.25" style="5" customWidth="1"/>
    <col min="13322" max="13322" width="10.5" style="5" bestFit="1" customWidth="1"/>
    <col min="13323" max="13568" width="8.875" style="5"/>
    <col min="13569" max="13569" width="18.5" style="5" customWidth="1"/>
    <col min="13570" max="13571" width="12.125" style="5" customWidth="1"/>
    <col min="13572" max="13572" width="13.75" style="5" customWidth="1"/>
    <col min="13573" max="13573" width="13.5" style="5" customWidth="1"/>
    <col min="13574" max="13574" width="15.125" style="5" customWidth="1"/>
    <col min="13575" max="13575" width="12.25" style="5" customWidth="1"/>
    <col min="13576" max="13576" width="11.125" style="5" customWidth="1"/>
    <col min="13577" max="13577" width="10.25" style="5" customWidth="1"/>
    <col min="13578" max="13578" width="10.5" style="5" bestFit="1" customWidth="1"/>
    <col min="13579" max="13824" width="8.875" style="5"/>
    <col min="13825" max="13825" width="18.5" style="5" customWidth="1"/>
    <col min="13826" max="13827" width="12.125" style="5" customWidth="1"/>
    <col min="13828" max="13828" width="13.75" style="5" customWidth="1"/>
    <col min="13829" max="13829" width="13.5" style="5" customWidth="1"/>
    <col min="13830" max="13830" width="15.125" style="5" customWidth="1"/>
    <col min="13831" max="13831" width="12.25" style="5" customWidth="1"/>
    <col min="13832" max="13832" width="11.125" style="5" customWidth="1"/>
    <col min="13833" max="13833" width="10.25" style="5" customWidth="1"/>
    <col min="13834" max="13834" width="10.5" style="5" bestFit="1" customWidth="1"/>
    <col min="13835" max="14080" width="8.875" style="5"/>
    <col min="14081" max="14081" width="18.5" style="5" customWidth="1"/>
    <col min="14082" max="14083" width="12.125" style="5" customWidth="1"/>
    <col min="14084" max="14084" width="13.75" style="5" customWidth="1"/>
    <col min="14085" max="14085" width="13.5" style="5" customWidth="1"/>
    <col min="14086" max="14086" width="15.125" style="5" customWidth="1"/>
    <col min="14087" max="14087" width="12.25" style="5" customWidth="1"/>
    <col min="14088" max="14088" width="11.125" style="5" customWidth="1"/>
    <col min="14089" max="14089" width="10.25" style="5" customWidth="1"/>
    <col min="14090" max="14090" width="10.5" style="5" bestFit="1" customWidth="1"/>
    <col min="14091" max="14336" width="8.875" style="5"/>
    <col min="14337" max="14337" width="18.5" style="5" customWidth="1"/>
    <col min="14338" max="14339" width="12.125" style="5" customWidth="1"/>
    <col min="14340" max="14340" width="13.75" style="5" customWidth="1"/>
    <col min="14341" max="14341" width="13.5" style="5" customWidth="1"/>
    <col min="14342" max="14342" width="15.125" style="5" customWidth="1"/>
    <col min="14343" max="14343" width="12.25" style="5" customWidth="1"/>
    <col min="14344" max="14344" width="11.125" style="5" customWidth="1"/>
    <col min="14345" max="14345" width="10.25" style="5" customWidth="1"/>
    <col min="14346" max="14346" width="10.5" style="5" bestFit="1" customWidth="1"/>
    <col min="14347" max="14592" width="8.875" style="5"/>
    <col min="14593" max="14593" width="18.5" style="5" customWidth="1"/>
    <col min="14594" max="14595" width="12.125" style="5" customWidth="1"/>
    <col min="14596" max="14596" width="13.75" style="5" customWidth="1"/>
    <col min="14597" max="14597" width="13.5" style="5" customWidth="1"/>
    <col min="14598" max="14598" width="15.125" style="5" customWidth="1"/>
    <col min="14599" max="14599" width="12.25" style="5" customWidth="1"/>
    <col min="14600" max="14600" width="11.125" style="5" customWidth="1"/>
    <col min="14601" max="14601" width="10.25" style="5" customWidth="1"/>
    <col min="14602" max="14602" width="10.5" style="5" bestFit="1" customWidth="1"/>
    <col min="14603" max="14848" width="8.875" style="5"/>
    <col min="14849" max="14849" width="18.5" style="5" customWidth="1"/>
    <col min="14850" max="14851" width="12.125" style="5" customWidth="1"/>
    <col min="14852" max="14852" width="13.75" style="5" customWidth="1"/>
    <col min="14853" max="14853" width="13.5" style="5" customWidth="1"/>
    <col min="14854" max="14854" width="15.125" style="5" customWidth="1"/>
    <col min="14855" max="14855" width="12.25" style="5" customWidth="1"/>
    <col min="14856" max="14856" width="11.125" style="5" customWidth="1"/>
    <col min="14857" max="14857" width="10.25" style="5" customWidth="1"/>
    <col min="14858" max="14858" width="10.5" style="5" bestFit="1" customWidth="1"/>
    <col min="14859" max="15104" width="8.875" style="5"/>
    <col min="15105" max="15105" width="18.5" style="5" customWidth="1"/>
    <col min="15106" max="15107" width="12.125" style="5" customWidth="1"/>
    <col min="15108" max="15108" width="13.75" style="5" customWidth="1"/>
    <col min="15109" max="15109" width="13.5" style="5" customWidth="1"/>
    <col min="15110" max="15110" width="15.125" style="5" customWidth="1"/>
    <col min="15111" max="15111" width="12.25" style="5" customWidth="1"/>
    <col min="15112" max="15112" width="11.125" style="5" customWidth="1"/>
    <col min="15113" max="15113" width="10.25" style="5" customWidth="1"/>
    <col min="15114" max="15114" width="10.5" style="5" bestFit="1" customWidth="1"/>
    <col min="15115" max="15360" width="8.875" style="5"/>
    <col min="15361" max="15361" width="18.5" style="5" customWidth="1"/>
    <col min="15362" max="15363" width="12.125" style="5" customWidth="1"/>
    <col min="15364" max="15364" width="13.75" style="5" customWidth="1"/>
    <col min="15365" max="15365" width="13.5" style="5" customWidth="1"/>
    <col min="15366" max="15366" width="15.125" style="5" customWidth="1"/>
    <col min="15367" max="15367" width="12.25" style="5" customWidth="1"/>
    <col min="15368" max="15368" width="11.125" style="5" customWidth="1"/>
    <col min="15369" max="15369" width="10.25" style="5" customWidth="1"/>
    <col min="15370" max="15370" width="10.5" style="5" bestFit="1" customWidth="1"/>
    <col min="15371" max="15616" width="8.875" style="5"/>
    <col min="15617" max="15617" width="18.5" style="5" customWidth="1"/>
    <col min="15618" max="15619" width="12.125" style="5" customWidth="1"/>
    <col min="15620" max="15620" width="13.75" style="5" customWidth="1"/>
    <col min="15621" max="15621" width="13.5" style="5" customWidth="1"/>
    <col min="15622" max="15622" width="15.125" style="5" customWidth="1"/>
    <col min="15623" max="15623" width="12.25" style="5" customWidth="1"/>
    <col min="15624" max="15624" width="11.125" style="5" customWidth="1"/>
    <col min="15625" max="15625" width="10.25" style="5" customWidth="1"/>
    <col min="15626" max="15626" width="10.5" style="5" bestFit="1" customWidth="1"/>
    <col min="15627" max="15872" width="8.875" style="5"/>
    <col min="15873" max="15873" width="18.5" style="5" customWidth="1"/>
    <col min="15874" max="15875" width="12.125" style="5" customWidth="1"/>
    <col min="15876" max="15876" width="13.75" style="5" customWidth="1"/>
    <col min="15877" max="15877" width="13.5" style="5" customWidth="1"/>
    <col min="15878" max="15878" width="15.125" style="5" customWidth="1"/>
    <col min="15879" max="15879" width="12.25" style="5" customWidth="1"/>
    <col min="15880" max="15880" width="11.125" style="5" customWidth="1"/>
    <col min="15881" max="15881" width="10.25" style="5" customWidth="1"/>
    <col min="15882" max="15882" width="10.5" style="5" bestFit="1" customWidth="1"/>
    <col min="15883" max="16128" width="8.875" style="5"/>
    <col min="16129" max="16129" width="18.5" style="5" customWidth="1"/>
    <col min="16130" max="16131" width="12.125" style="5" customWidth="1"/>
    <col min="16132" max="16132" width="13.75" style="5" customWidth="1"/>
    <col min="16133" max="16133" width="13.5" style="5" customWidth="1"/>
    <col min="16134" max="16134" width="15.125" style="5" customWidth="1"/>
    <col min="16135" max="16135" width="12.25" style="5" customWidth="1"/>
    <col min="16136" max="16136" width="11.125" style="5" customWidth="1"/>
    <col min="16137" max="16137" width="10.25" style="5" customWidth="1"/>
    <col min="16138" max="16138" width="10.5" style="5" bestFit="1" customWidth="1"/>
    <col min="16139" max="16384" width="8.875" style="5"/>
  </cols>
  <sheetData>
    <row r="1" spans="1:10" ht="19.5">
      <c r="A1" s="583" t="s">
        <v>509</v>
      </c>
      <c r="B1" s="583"/>
      <c r="C1" s="583"/>
      <c r="D1" s="583"/>
      <c r="E1" s="583"/>
      <c r="F1" s="583"/>
      <c r="G1" s="583"/>
      <c r="H1" s="583"/>
      <c r="I1" s="583"/>
      <c r="J1" s="583"/>
    </row>
    <row r="2" spans="1:10" ht="9.75" customHeight="1"/>
    <row r="3" spans="1:10">
      <c r="A3" s="108" t="s">
        <v>150</v>
      </c>
      <c r="B3" s="60"/>
      <c r="C3" s="63"/>
      <c r="D3" s="62"/>
      <c r="E3" s="484"/>
      <c r="F3" s="63"/>
      <c r="G3" s="196"/>
      <c r="H3" s="197"/>
      <c r="I3" s="65"/>
      <c r="J3" s="66"/>
    </row>
    <row r="4" spans="1:10">
      <c r="A4" s="67" t="s">
        <v>501</v>
      </c>
      <c r="B4" s="8" t="s">
        <v>446</v>
      </c>
      <c r="C4" s="535" t="s">
        <v>463</v>
      </c>
      <c r="D4" s="69" t="s">
        <v>155</v>
      </c>
      <c r="E4" s="485" t="s">
        <v>449</v>
      </c>
      <c r="F4" s="535" t="s">
        <v>463</v>
      </c>
      <c r="G4" s="71" t="s">
        <v>156</v>
      </c>
      <c r="H4" s="8" t="s">
        <v>446</v>
      </c>
      <c r="I4" s="68" t="s">
        <v>447</v>
      </c>
      <c r="J4" s="198" t="s">
        <v>114</v>
      </c>
    </row>
    <row r="5" spans="1:10">
      <c r="A5" s="46"/>
      <c r="B5" s="74" t="s">
        <v>32</v>
      </c>
      <c r="C5" s="531" t="s">
        <v>32</v>
      </c>
      <c r="D5" s="199" t="s">
        <v>1</v>
      </c>
      <c r="E5" s="486" t="s">
        <v>33</v>
      </c>
      <c r="F5" s="531" t="s">
        <v>32</v>
      </c>
      <c r="G5" s="199" t="s">
        <v>1</v>
      </c>
      <c r="H5" s="75" t="s">
        <v>34</v>
      </c>
      <c r="I5" s="76" t="s">
        <v>115</v>
      </c>
      <c r="J5" s="199" t="s">
        <v>1</v>
      </c>
    </row>
    <row r="6" spans="1:10">
      <c r="A6" s="20" t="s">
        <v>4</v>
      </c>
      <c r="B6" s="200"/>
      <c r="C6" s="540"/>
      <c r="D6" s="201"/>
      <c r="E6" s="487"/>
      <c r="F6" s="540"/>
      <c r="G6" s="202"/>
      <c r="H6" s="203"/>
      <c r="I6" s="80"/>
      <c r="J6" s="202"/>
    </row>
    <row r="7" spans="1:10">
      <c r="A7" s="119" t="s">
        <v>5</v>
      </c>
      <c r="B7" s="204">
        <f>SUM(B8:B10)</f>
        <v>20</v>
      </c>
      <c r="C7" s="541">
        <v>15</v>
      </c>
      <c r="D7" s="472">
        <f t="shared" ref="D7:D68" si="0">IF(C7,(B7-C7)/C7,0)</f>
        <v>0.33333333333333331</v>
      </c>
      <c r="E7" s="488">
        <f>SUM(E8:E10)</f>
        <v>43199</v>
      </c>
      <c r="F7" s="541">
        <v>13348</v>
      </c>
      <c r="G7" s="472">
        <f>IF(F7,(E7-F7)/F7,0)</f>
        <v>2.236364998501648</v>
      </c>
      <c r="H7" s="83">
        <f>IF(B7,E7/B7,0)</f>
        <v>2159.9499999999998</v>
      </c>
      <c r="I7" s="84">
        <f>IF(C7,F7/C7,0)</f>
        <v>889.86666666666667</v>
      </c>
      <c r="J7" s="469">
        <f>IF(I7,(H7-I7)/I7,0)</f>
        <v>1.4272737488762357</v>
      </c>
    </row>
    <row r="8" spans="1:10">
      <c r="A8" s="74" t="s">
        <v>379</v>
      </c>
      <c r="B8" s="205">
        <f>折疊車!E8</f>
        <v>20</v>
      </c>
      <c r="C8" s="541">
        <v>14</v>
      </c>
      <c r="D8" s="472">
        <f t="shared" si="0"/>
        <v>0.42857142857142855</v>
      </c>
      <c r="E8" s="489">
        <f>折疊車!G8</f>
        <v>43199</v>
      </c>
      <c r="F8" s="541">
        <v>12757</v>
      </c>
      <c r="G8" s="472">
        <f t="shared" ref="G8:G68" si="1">IF(F8,(E8-F8)/F8,0)</f>
        <v>2.3862977188994279</v>
      </c>
      <c r="H8" s="83">
        <f t="shared" ref="H8:H10" si="2">IF(B8,E8/B8,0)</f>
        <v>2159.9499999999998</v>
      </c>
      <c r="I8" s="84">
        <f t="shared" ref="I8:I10" si="3">IF(C8,F8/C8,0)</f>
        <v>911.21428571428567</v>
      </c>
      <c r="J8" s="469">
        <f t="shared" ref="J8:J68" si="4">IF(I8,(H8-I8)/I8,0)</f>
        <v>1.3704084032295993</v>
      </c>
    </row>
    <row r="9" spans="1:10">
      <c r="A9" s="30" t="s">
        <v>6</v>
      </c>
      <c r="B9" s="205">
        <f>折疊車!E9</f>
        <v>0</v>
      </c>
      <c r="C9" s="541">
        <v>1</v>
      </c>
      <c r="D9" s="472">
        <f t="shared" si="0"/>
        <v>-1</v>
      </c>
      <c r="E9" s="489">
        <f>折疊車!G9</f>
        <v>0</v>
      </c>
      <c r="F9" s="541">
        <v>591</v>
      </c>
      <c r="G9" s="472">
        <f t="shared" si="1"/>
        <v>-1</v>
      </c>
      <c r="H9" s="83">
        <f t="shared" si="2"/>
        <v>0</v>
      </c>
      <c r="I9" s="84">
        <f t="shared" si="3"/>
        <v>591</v>
      </c>
      <c r="J9" s="469">
        <f t="shared" si="4"/>
        <v>-1</v>
      </c>
    </row>
    <row r="10" spans="1:10">
      <c r="A10" s="30" t="s">
        <v>7</v>
      </c>
      <c r="B10" s="205">
        <f>折疊車!E10</f>
        <v>0</v>
      </c>
      <c r="C10" s="541">
        <v>0</v>
      </c>
      <c r="D10" s="472">
        <f t="shared" si="0"/>
        <v>0</v>
      </c>
      <c r="E10" s="489">
        <f>折疊車!G10</f>
        <v>0</v>
      </c>
      <c r="F10" s="541">
        <v>0</v>
      </c>
      <c r="G10" s="472">
        <f t="shared" si="1"/>
        <v>0</v>
      </c>
      <c r="H10" s="83">
        <f t="shared" si="2"/>
        <v>0</v>
      </c>
      <c r="I10" s="84">
        <f t="shared" si="3"/>
        <v>0</v>
      </c>
      <c r="J10" s="469">
        <f t="shared" si="4"/>
        <v>0</v>
      </c>
    </row>
    <row r="11" spans="1:10">
      <c r="A11" s="30"/>
      <c r="B11" s="27"/>
      <c r="C11" s="530"/>
      <c r="D11" s="472"/>
      <c r="E11" s="490"/>
      <c r="F11" s="530"/>
      <c r="G11" s="472"/>
      <c r="H11" s="83"/>
      <c r="I11" s="84"/>
      <c r="J11" s="469"/>
    </row>
    <row r="12" spans="1:10">
      <c r="A12" s="32" t="s">
        <v>8</v>
      </c>
      <c r="B12" s="33">
        <f>SUM(B13:B39)</f>
        <v>792</v>
      </c>
      <c r="C12" s="530">
        <v>1694</v>
      </c>
      <c r="D12" s="472">
        <f t="shared" si="0"/>
        <v>-0.53246753246753242</v>
      </c>
      <c r="E12" s="491">
        <f>SUM(E13:E39)</f>
        <v>338851</v>
      </c>
      <c r="F12" s="530">
        <v>1053846</v>
      </c>
      <c r="G12" s="472">
        <f t="shared" si="1"/>
        <v>-0.67846250780474571</v>
      </c>
      <c r="H12" s="83">
        <f t="shared" ref="H12:H67" si="5">IF(B12,E12/B12,0)</f>
        <v>427.84217171717171</v>
      </c>
      <c r="I12" s="84">
        <f t="shared" ref="I12:I67" si="6">IF(C12,F12/C12,0)</f>
        <v>622.10507674144037</v>
      </c>
      <c r="J12" s="469">
        <f t="shared" si="4"/>
        <v>-0.31226703058237265</v>
      </c>
    </row>
    <row r="13" spans="1:10">
      <c r="A13" s="423" t="s">
        <v>198</v>
      </c>
      <c r="B13" s="205">
        <f>折疊車!E13</f>
        <v>692</v>
      </c>
      <c r="C13" s="530">
        <v>33</v>
      </c>
      <c r="D13" s="472">
        <f t="shared" si="0"/>
        <v>19.969696969696969</v>
      </c>
      <c r="E13" s="490">
        <f>折疊車!G13</f>
        <v>320315</v>
      </c>
      <c r="F13" s="541">
        <v>14379</v>
      </c>
      <c r="G13" s="472">
        <f t="shared" si="1"/>
        <v>21.276583907086724</v>
      </c>
      <c r="H13" s="83">
        <f t="shared" si="5"/>
        <v>462.8829479768786</v>
      </c>
      <c r="I13" s="84">
        <f t="shared" si="6"/>
        <v>435.72727272727275</v>
      </c>
      <c r="J13" s="469">
        <f t="shared" si="4"/>
        <v>6.2322642968008414E-2</v>
      </c>
    </row>
    <row r="14" spans="1:10">
      <c r="A14" s="423" t="s">
        <v>199</v>
      </c>
      <c r="B14" s="205">
        <f>折疊車!E14</f>
        <v>0</v>
      </c>
      <c r="C14" s="541">
        <v>0</v>
      </c>
      <c r="D14" s="472">
        <f t="shared" si="0"/>
        <v>0</v>
      </c>
      <c r="E14" s="490">
        <f>折疊車!G14</f>
        <v>0</v>
      </c>
      <c r="F14" s="541">
        <v>0</v>
      </c>
      <c r="G14" s="472">
        <f t="shared" si="1"/>
        <v>0</v>
      </c>
      <c r="H14" s="83">
        <f t="shared" si="5"/>
        <v>0</v>
      </c>
      <c r="I14" s="84">
        <f t="shared" si="6"/>
        <v>0</v>
      </c>
      <c r="J14" s="469">
        <f t="shared" si="4"/>
        <v>0</v>
      </c>
    </row>
    <row r="15" spans="1:10">
      <c r="A15" s="424" t="s">
        <v>9</v>
      </c>
      <c r="B15" s="205">
        <f>折疊車!E15</f>
        <v>0</v>
      </c>
      <c r="C15" s="541">
        <v>48</v>
      </c>
      <c r="D15" s="472">
        <f t="shared" si="0"/>
        <v>-1</v>
      </c>
      <c r="E15" s="490">
        <f>折疊車!G15</f>
        <v>0</v>
      </c>
      <c r="F15" s="541">
        <v>40131</v>
      </c>
      <c r="G15" s="472">
        <f t="shared" si="1"/>
        <v>-1</v>
      </c>
      <c r="H15" s="83">
        <f t="shared" si="5"/>
        <v>0</v>
      </c>
      <c r="I15" s="84">
        <f t="shared" si="6"/>
        <v>836.0625</v>
      </c>
      <c r="J15" s="469">
        <f t="shared" si="4"/>
        <v>-1</v>
      </c>
    </row>
    <row r="16" spans="1:10">
      <c r="A16" s="423" t="s">
        <v>200</v>
      </c>
      <c r="B16" s="205">
        <f>折疊車!E16</f>
        <v>0</v>
      </c>
      <c r="C16" s="541">
        <v>0</v>
      </c>
      <c r="D16" s="472">
        <f t="shared" si="0"/>
        <v>0</v>
      </c>
      <c r="E16" s="490">
        <f>折疊車!G16</f>
        <v>0</v>
      </c>
      <c r="F16" s="541">
        <v>0</v>
      </c>
      <c r="G16" s="472">
        <f t="shared" si="1"/>
        <v>0</v>
      </c>
      <c r="H16" s="83">
        <f t="shared" si="5"/>
        <v>0</v>
      </c>
      <c r="I16" s="84">
        <f t="shared" si="6"/>
        <v>0</v>
      </c>
      <c r="J16" s="469">
        <f t="shared" si="4"/>
        <v>0</v>
      </c>
    </row>
    <row r="17" spans="1:10">
      <c r="A17" s="424" t="s">
        <v>10</v>
      </c>
      <c r="B17" s="205">
        <f>折疊車!E17</f>
        <v>0</v>
      </c>
      <c r="C17" s="541">
        <v>113</v>
      </c>
      <c r="D17" s="472">
        <f t="shared" si="0"/>
        <v>-1</v>
      </c>
      <c r="E17" s="490">
        <f>折疊車!G17</f>
        <v>0</v>
      </c>
      <c r="F17" s="541">
        <v>115083</v>
      </c>
      <c r="G17" s="472">
        <f t="shared" si="1"/>
        <v>-1</v>
      </c>
      <c r="H17" s="83">
        <f t="shared" si="5"/>
        <v>0</v>
      </c>
      <c r="I17" s="84">
        <f t="shared" si="6"/>
        <v>1018.4336283185841</v>
      </c>
      <c r="J17" s="469">
        <f t="shared" si="4"/>
        <v>-1</v>
      </c>
    </row>
    <row r="18" spans="1:10">
      <c r="A18" s="424" t="s">
        <v>11</v>
      </c>
      <c r="B18" s="205">
        <f>折疊車!E18</f>
        <v>0</v>
      </c>
      <c r="C18" s="541">
        <v>0</v>
      </c>
      <c r="D18" s="472">
        <f t="shared" si="0"/>
        <v>0</v>
      </c>
      <c r="E18" s="490">
        <f>折疊車!G18</f>
        <v>0</v>
      </c>
      <c r="F18" s="541">
        <v>0</v>
      </c>
      <c r="G18" s="472">
        <f t="shared" si="1"/>
        <v>0</v>
      </c>
      <c r="H18" s="83">
        <f t="shared" si="5"/>
        <v>0</v>
      </c>
      <c r="I18" s="84">
        <f t="shared" si="6"/>
        <v>0</v>
      </c>
      <c r="J18" s="469">
        <f t="shared" si="4"/>
        <v>0</v>
      </c>
    </row>
    <row r="19" spans="1:10">
      <c r="A19" s="423" t="s">
        <v>201</v>
      </c>
      <c r="B19" s="205">
        <f>折疊車!E19</f>
        <v>0</v>
      </c>
      <c r="C19" s="541">
        <v>0</v>
      </c>
      <c r="D19" s="472">
        <f t="shared" si="0"/>
        <v>0</v>
      </c>
      <c r="E19" s="490">
        <f>折疊車!G19</f>
        <v>0</v>
      </c>
      <c r="F19" s="541">
        <v>0</v>
      </c>
      <c r="G19" s="472">
        <f t="shared" si="1"/>
        <v>0</v>
      </c>
      <c r="H19" s="83">
        <f t="shared" si="5"/>
        <v>0</v>
      </c>
      <c r="I19" s="84">
        <f t="shared" si="6"/>
        <v>0</v>
      </c>
      <c r="J19" s="469">
        <f t="shared" si="4"/>
        <v>0</v>
      </c>
    </row>
    <row r="20" spans="1:10">
      <c r="A20" s="424" t="s">
        <v>12</v>
      </c>
      <c r="B20" s="205">
        <f>折疊車!E20</f>
        <v>0</v>
      </c>
      <c r="C20" s="541">
        <v>0</v>
      </c>
      <c r="D20" s="472">
        <f t="shared" si="0"/>
        <v>0</v>
      </c>
      <c r="E20" s="490">
        <f>折疊車!G20</f>
        <v>0</v>
      </c>
      <c r="F20" s="541">
        <v>0</v>
      </c>
      <c r="G20" s="472">
        <f t="shared" si="1"/>
        <v>0</v>
      </c>
      <c r="H20" s="83">
        <f t="shared" si="5"/>
        <v>0</v>
      </c>
      <c r="I20" s="84">
        <f t="shared" si="6"/>
        <v>0</v>
      </c>
      <c r="J20" s="469">
        <f t="shared" si="4"/>
        <v>0</v>
      </c>
    </row>
    <row r="21" spans="1:10">
      <c r="A21" s="423" t="s">
        <v>203</v>
      </c>
      <c r="B21" s="205">
        <f>折疊車!E21</f>
        <v>0</v>
      </c>
      <c r="C21" s="541">
        <v>0</v>
      </c>
      <c r="D21" s="472">
        <f t="shared" si="0"/>
        <v>0</v>
      </c>
      <c r="E21" s="490">
        <f>折疊車!G21</f>
        <v>0</v>
      </c>
      <c r="F21" s="541">
        <v>0</v>
      </c>
      <c r="G21" s="472">
        <f t="shared" si="1"/>
        <v>0</v>
      </c>
      <c r="H21" s="83">
        <f t="shared" si="5"/>
        <v>0</v>
      </c>
      <c r="I21" s="84">
        <f t="shared" si="6"/>
        <v>0</v>
      </c>
      <c r="J21" s="469">
        <f t="shared" si="4"/>
        <v>0</v>
      </c>
    </row>
    <row r="22" spans="1:10">
      <c r="A22" s="424" t="s">
        <v>13</v>
      </c>
      <c r="B22" s="205">
        <f>折疊車!E22</f>
        <v>0</v>
      </c>
      <c r="C22" s="541">
        <v>0</v>
      </c>
      <c r="D22" s="472">
        <f t="shared" si="0"/>
        <v>0</v>
      </c>
      <c r="E22" s="490">
        <f>折疊車!G22</f>
        <v>0</v>
      </c>
      <c r="F22" s="541">
        <v>0</v>
      </c>
      <c r="G22" s="472">
        <f t="shared" si="1"/>
        <v>0</v>
      </c>
      <c r="H22" s="83">
        <f t="shared" si="5"/>
        <v>0</v>
      </c>
      <c r="I22" s="84">
        <f t="shared" si="6"/>
        <v>0</v>
      </c>
      <c r="J22" s="469">
        <f t="shared" si="4"/>
        <v>0</v>
      </c>
    </row>
    <row r="23" spans="1:10">
      <c r="A23" s="424" t="s">
        <v>14</v>
      </c>
      <c r="B23" s="205">
        <f>折疊車!E23</f>
        <v>0</v>
      </c>
      <c r="C23" s="541">
        <v>0</v>
      </c>
      <c r="D23" s="472">
        <f t="shared" si="0"/>
        <v>0</v>
      </c>
      <c r="E23" s="490">
        <f>折疊車!G23</f>
        <v>0</v>
      </c>
      <c r="F23" s="541">
        <v>0</v>
      </c>
      <c r="G23" s="472">
        <f t="shared" si="1"/>
        <v>0</v>
      </c>
      <c r="H23" s="83">
        <f t="shared" si="5"/>
        <v>0</v>
      </c>
      <c r="I23" s="84">
        <f t="shared" si="6"/>
        <v>0</v>
      </c>
      <c r="J23" s="469">
        <f t="shared" si="4"/>
        <v>0</v>
      </c>
    </row>
    <row r="24" spans="1:10">
      <c r="A24" s="424" t="s">
        <v>15</v>
      </c>
      <c r="B24" s="205">
        <f>折疊車!E24</f>
        <v>0</v>
      </c>
      <c r="C24" s="541">
        <v>1500</v>
      </c>
      <c r="D24" s="472">
        <f t="shared" si="0"/>
        <v>-1</v>
      </c>
      <c r="E24" s="490">
        <f>折疊車!G24</f>
        <v>0</v>
      </c>
      <c r="F24" s="541">
        <v>884253</v>
      </c>
      <c r="G24" s="472">
        <f t="shared" si="1"/>
        <v>-1</v>
      </c>
      <c r="H24" s="83">
        <f t="shared" si="5"/>
        <v>0</v>
      </c>
      <c r="I24" s="84">
        <f t="shared" si="6"/>
        <v>589.50199999999995</v>
      </c>
      <c r="J24" s="469">
        <f t="shared" si="4"/>
        <v>-1</v>
      </c>
    </row>
    <row r="25" spans="1:10">
      <c r="A25" s="423" t="s">
        <v>204</v>
      </c>
      <c r="B25" s="205">
        <f>折疊車!E25</f>
        <v>0</v>
      </c>
      <c r="C25" s="541">
        <v>0</v>
      </c>
      <c r="D25" s="472">
        <f t="shared" si="0"/>
        <v>0</v>
      </c>
      <c r="E25" s="490">
        <f>折疊車!G25</f>
        <v>0</v>
      </c>
      <c r="F25" s="541">
        <v>0</v>
      </c>
      <c r="G25" s="472">
        <f t="shared" si="1"/>
        <v>0</v>
      </c>
      <c r="H25" s="83">
        <f t="shared" si="5"/>
        <v>0</v>
      </c>
      <c r="I25" s="84">
        <f t="shared" si="6"/>
        <v>0</v>
      </c>
      <c r="J25" s="469">
        <f t="shared" si="4"/>
        <v>0</v>
      </c>
    </row>
    <row r="26" spans="1:10">
      <c r="A26" s="423" t="s">
        <v>205</v>
      </c>
      <c r="B26" s="205">
        <f>折疊車!E26</f>
        <v>0</v>
      </c>
      <c r="C26" s="541">
        <v>0</v>
      </c>
      <c r="D26" s="472">
        <f t="shared" si="0"/>
        <v>0</v>
      </c>
      <c r="E26" s="490">
        <f>折疊車!G26</f>
        <v>0</v>
      </c>
      <c r="F26" s="541">
        <v>0</v>
      </c>
      <c r="G26" s="472">
        <f t="shared" si="1"/>
        <v>0</v>
      </c>
      <c r="H26" s="83">
        <f t="shared" si="5"/>
        <v>0</v>
      </c>
      <c r="I26" s="84">
        <f t="shared" si="6"/>
        <v>0</v>
      </c>
      <c r="J26" s="469">
        <f t="shared" si="4"/>
        <v>0</v>
      </c>
    </row>
    <row r="27" spans="1:10">
      <c r="A27" s="283" t="s">
        <v>206</v>
      </c>
      <c r="B27" s="205">
        <f>折疊車!E27</f>
        <v>0</v>
      </c>
      <c r="C27" s="541">
        <v>0</v>
      </c>
      <c r="D27" s="472">
        <f t="shared" si="0"/>
        <v>0</v>
      </c>
      <c r="E27" s="490">
        <f>折疊車!G27</f>
        <v>0</v>
      </c>
      <c r="F27" s="541">
        <v>0</v>
      </c>
      <c r="G27" s="472">
        <f t="shared" si="1"/>
        <v>0</v>
      </c>
      <c r="H27" s="83">
        <f t="shared" si="5"/>
        <v>0</v>
      </c>
      <c r="I27" s="84">
        <f t="shared" si="6"/>
        <v>0</v>
      </c>
      <c r="J27" s="469">
        <f t="shared" si="4"/>
        <v>0</v>
      </c>
    </row>
    <row r="28" spans="1:10">
      <c r="A28" s="283" t="s">
        <v>207</v>
      </c>
      <c r="B28" s="205">
        <f>折疊車!E28</f>
        <v>0</v>
      </c>
      <c r="C28" s="541">
        <v>0</v>
      </c>
      <c r="D28" s="472">
        <f t="shared" si="0"/>
        <v>0</v>
      </c>
      <c r="E28" s="490">
        <f>折疊車!G28</f>
        <v>0</v>
      </c>
      <c r="F28" s="541">
        <v>0</v>
      </c>
      <c r="G28" s="472">
        <f t="shared" si="1"/>
        <v>0</v>
      </c>
      <c r="H28" s="83">
        <f t="shared" si="5"/>
        <v>0</v>
      </c>
      <c r="I28" s="84">
        <f t="shared" si="6"/>
        <v>0</v>
      </c>
      <c r="J28" s="469">
        <f t="shared" si="4"/>
        <v>0</v>
      </c>
    </row>
    <row r="29" spans="1:10">
      <c r="A29" s="424" t="s">
        <v>208</v>
      </c>
      <c r="B29" s="205">
        <f>折疊車!E29</f>
        <v>0</v>
      </c>
      <c r="C29" s="541">
        <v>0</v>
      </c>
      <c r="D29" s="472">
        <f t="shared" si="0"/>
        <v>0</v>
      </c>
      <c r="E29" s="490">
        <f>折疊車!G29</f>
        <v>0</v>
      </c>
      <c r="F29" s="541">
        <v>0</v>
      </c>
      <c r="G29" s="472">
        <f t="shared" si="1"/>
        <v>0</v>
      </c>
      <c r="H29" s="83">
        <f t="shared" si="5"/>
        <v>0</v>
      </c>
      <c r="I29" s="84">
        <f t="shared" si="6"/>
        <v>0</v>
      </c>
      <c r="J29" s="469">
        <f t="shared" si="4"/>
        <v>0</v>
      </c>
    </row>
    <row r="30" spans="1:10">
      <c r="A30" s="424" t="s">
        <v>209</v>
      </c>
      <c r="B30" s="205">
        <f>折疊車!E30</f>
        <v>0</v>
      </c>
      <c r="C30" s="541">
        <v>0</v>
      </c>
      <c r="D30" s="472">
        <f t="shared" si="0"/>
        <v>0</v>
      </c>
      <c r="E30" s="490">
        <f>折疊車!G30</f>
        <v>0</v>
      </c>
      <c r="F30" s="541">
        <v>0</v>
      </c>
      <c r="G30" s="472">
        <f t="shared" si="1"/>
        <v>0</v>
      </c>
      <c r="H30" s="83">
        <f t="shared" si="5"/>
        <v>0</v>
      </c>
      <c r="I30" s="84">
        <f t="shared" si="6"/>
        <v>0</v>
      </c>
      <c r="J30" s="469">
        <f t="shared" si="4"/>
        <v>0</v>
      </c>
    </row>
    <row r="31" spans="1:10">
      <c r="A31" s="424" t="s">
        <v>16</v>
      </c>
      <c r="B31" s="205">
        <f>折疊車!E31</f>
        <v>0</v>
      </c>
      <c r="C31" s="541">
        <v>0</v>
      </c>
      <c r="D31" s="472">
        <f t="shared" si="0"/>
        <v>0</v>
      </c>
      <c r="E31" s="490">
        <f>折疊車!G31</f>
        <v>0</v>
      </c>
      <c r="F31" s="541">
        <v>0</v>
      </c>
      <c r="G31" s="472">
        <f t="shared" si="1"/>
        <v>0</v>
      </c>
      <c r="H31" s="83">
        <f t="shared" si="5"/>
        <v>0</v>
      </c>
      <c r="I31" s="84">
        <f t="shared" si="6"/>
        <v>0</v>
      </c>
      <c r="J31" s="469">
        <f t="shared" si="4"/>
        <v>0</v>
      </c>
    </row>
    <row r="32" spans="1:10">
      <c r="A32" s="424" t="s">
        <v>17</v>
      </c>
      <c r="B32" s="205">
        <f>折疊車!E32</f>
        <v>0</v>
      </c>
      <c r="C32" s="541">
        <v>0</v>
      </c>
      <c r="D32" s="472">
        <f t="shared" si="0"/>
        <v>0</v>
      </c>
      <c r="E32" s="490">
        <f>折疊車!G32</f>
        <v>0</v>
      </c>
      <c r="F32" s="541">
        <v>0</v>
      </c>
      <c r="G32" s="472">
        <f t="shared" si="1"/>
        <v>0</v>
      </c>
      <c r="H32" s="83">
        <f t="shared" si="5"/>
        <v>0</v>
      </c>
      <c r="I32" s="84">
        <f t="shared" si="6"/>
        <v>0</v>
      </c>
      <c r="J32" s="469">
        <f t="shared" si="4"/>
        <v>0</v>
      </c>
    </row>
    <row r="33" spans="1:10">
      <c r="A33" s="424" t="s">
        <v>210</v>
      </c>
      <c r="B33" s="205">
        <f>折疊車!E33</f>
        <v>0</v>
      </c>
      <c r="C33" s="541">
        <v>0</v>
      </c>
      <c r="D33" s="472">
        <f t="shared" si="0"/>
        <v>0</v>
      </c>
      <c r="E33" s="490">
        <f>折疊車!G33</f>
        <v>0</v>
      </c>
      <c r="F33" s="541">
        <v>0</v>
      </c>
      <c r="G33" s="472">
        <f t="shared" si="1"/>
        <v>0</v>
      </c>
      <c r="H33" s="83">
        <f t="shared" si="5"/>
        <v>0</v>
      </c>
      <c r="I33" s="84">
        <f t="shared" si="6"/>
        <v>0</v>
      </c>
      <c r="J33" s="469">
        <f t="shared" si="4"/>
        <v>0</v>
      </c>
    </row>
    <row r="34" spans="1:10">
      <c r="A34" s="424" t="s">
        <v>211</v>
      </c>
      <c r="B34" s="205">
        <f>折疊車!E34</f>
        <v>0</v>
      </c>
      <c r="C34" s="541">
        <v>0</v>
      </c>
      <c r="D34" s="472">
        <f t="shared" si="0"/>
        <v>0</v>
      </c>
      <c r="E34" s="490">
        <f>折疊車!G34</f>
        <v>0</v>
      </c>
      <c r="F34" s="541">
        <v>0</v>
      </c>
      <c r="G34" s="472">
        <f t="shared" si="1"/>
        <v>0</v>
      </c>
      <c r="H34" s="83">
        <f t="shared" si="5"/>
        <v>0</v>
      </c>
      <c r="I34" s="84">
        <f t="shared" si="6"/>
        <v>0</v>
      </c>
      <c r="J34" s="469">
        <f t="shared" si="4"/>
        <v>0</v>
      </c>
    </row>
    <row r="35" spans="1:10">
      <c r="A35" s="424" t="s">
        <v>212</v>
      </c>
      <c r="B35" s="205">
        <f>折疊車!E35</f>
        <v>0</v>
      </c>
      <c r="C35" s="541">
        <v>0</v>
      </c>
      <c r="D35" s="472">
        <f t="shared" si="0"/>
        <v>0</v>
      </c>
      <c r="E35" s="490">
        <f>折疊車!G35</f>
        <v>0</v>
      </c>
      <c r="F35" s="541">
        <v>0</v>
      </c>
      <c r="G35" s="472">
        <f t="shared" si="1"/>
        <v>0</v>
      </c>
      <c r="H35" s="83">
        <f t="shared" si="5"/>
        <v>0</v>
      </c>
      <c r="I35" s="84">
        <f t="shared" si="6"/>
        <v>0</v>
      </c>
      <c r="J35" s="469">
        <f t="shared" si="4"/>
        <v>0</v>
      </c>
    </row>
    <row r="36" spans="1:10">
      <c r="A36" s="424" t="s">
        <v>380</v>
      </c>
      <c r="B36" s="205">
        <f>折疊車!E36</f>
        <v>0</v>
      </c>
      <c r="C36" s="541">
        <v>0</v>
      </c>
      <c r="D36" s="472">
        <f t="shared" si="0"/>
        <v>0</v>
      </c>
      <c r="E36" s="490">
        <f>折疊車!G36</f>
        <v>0</v>
      </c>
      <c r="F36" s="541">
        <v>0</v>
      </c>
      <c r="G36" s="472">
        <f t="shared" si="1"/>
        <v>0</v>
      </c>
      <c r="H36" s="83">
        <f t="shared" si="5"/>
        <v>0</v>
      </c>
      <c r="I36" s="84">
        <f t="shared" si="6"/>
        <v>0</v>
      </c>
      <c r="J36" s="469">
        <f t="shared" si="4"/>
        <v>0</v>
      </c>
    </row>
    <row r="37" spans="1:10">
      <c r="A37" s="424" t="s">
        <v>214</v>
      </c>
      <c r="B37" s="205">
        <f>折疊車!E37</f>
        <v>0</v>
      </c>
      <c r="C37" s="541">
        <v>0</v>
      </c>
      <c r="D37" s="472">
        <f t="shared" si="0"/>
        <v>0</v>
      </c>
      <c r="E37" s="490">
        <f>折疊車!G37</f>
        <v>0</v>
      </c>
      <c r="F37" s="541">
        <v>0</v>
      </c>
      <c r="G37" s="472">
        <f t="shared" si="1"/>
        <v>0</v>
      </c>
      <c r="H37" s="83">
        <f t="shared" si="5"/>
        <v>0</v>
      </c>
      <c r="I37" s="84">
        <f t="shared" si="6"/>
        <v>0</v>
      </c>
      <c r="J37" s="469">
        <f t="shared" si="4"/>
        <v>0</v>
      </c>
    </row>
    <row r="38" spans="1:10">
      <c r="A38" s="424" t="s">
        <v>215</v>
      </c>
      <c r="B38" s="205">
        <f>折疊車!E38</f>
        <v>100</v>
      </c>
      <c r="C38" s="541">
        <v>0</v>
      </c>
      <c r="D38" s="472">
        <f t="shared" si="0"/>
        <v>0</v>
      </c>
      <c r="E38" s="490">
        <f>折疊車!G38</f>
        <v>18536</v>
      </c>
      <c r="F38" s="541">
        <v>0</v>
      </c>
      <c r="G38" s="472">
        <f t="shared" si="1"/>
        <v>0</v>
      </c>
      <c r="H38" s="83">
        <f t="shared" si="5"/>
        <v>185.36</v>
      </c>
      <c r="I38" s="84">
        <f t="shared" si="6"/>
        <v>0</v>
      </c>
      <c r="J38" s="469">
        <f t="shared" si="4"/>
        <v>0</v>
      </c>
    </row>
    <row r="39" spans="1:10">
      <c r="A39" s="424" t="s">
        <v>18</v>
      </c>
      <c r="B39" s="205">
        <f>折疊車!E39</f>
        <v>0</v>
      </c>
      <c r="C39" s="541">
        <v>0</v>
      </c>
      <c r="D39" s="472">
        <f t="shared" si="0"/>
        <v>0</v>
      </c>
      <c r="E39" s="490">
        <f>折疊車!G39</f>
        <v>0</v>
      </c>
      <c r="F39" s="541">
        <v>0</v>
      </c>
      <c r="G39" s="472">
        <f t="shared" si="1"/>
        <v>0</v>
      </c>
      <c r="H39" s="83">
        <f t="shared" si="5"/>
        <v>0</v>
      </c>
      <c r="I39" s="84">
        <f t="shared" si="6"/>
        <v>0</v>
      </c>
      <c r="J39" s="469">
        <f t="shared" si="4"/>
        <v>0</v>
      </c>
    </row>
    <row r="40" spans="1:10">
      <c r="A40" s="30"/>
      <c r="B40" s="27"/>
      <c r="C40" s="530"/>
      <c r="D40" s="472"/>
      <c r="E40" s="490"/>
      <c r="F40" s="530"/>
      <c r="G40" s="472"/>
      <c r="H40" s="83"/>
      <c r="I40" s="84"/>
      <c r="J40" s="469"/>
    </row>
    <row r="41" spans="1:10" ht="16.149999999999999" customHeight="1">
      <c r="A41" s="36" t="s">
        <v>19</v>
      </c>
      <c r="B41" s="33">
        <f>SUM(B42:B45)</f>
        <v>0</v>
      </c>
      <c r="C41" s="530">
        <v>0</v>
      </c>
      <c r="D41" s="472">
        <f t="shared" si="0"/>
        <v>0</v>
      </c>
      <c r="E41" s="491">
        <f>SUM(E42:E45)</f>
        <v>0</v>
      </c>
      <c r="F41" s="530">
        <v>0</v>
      </c>
      <c r="G41" s="472">
        <f t="shared" si="1"/>
        <v>0</v>
      </c>
      <c r="H41" s="83">
        <f t="shared" si="5"/>
        <v>0</v>
      </c>
      <c r="I41" s="84">
        <f t="shared" si="6"/>
        <v>0</v>
      </c>
      <c r="J41" s="469">
        <f t="shared" si="4"/>
        <v>0</v>
      </c>
    </row>
    <row r="42" spans="1:10">
      <c r="A42" s="26" t="s">
        <v>216</v>
      </c>
      <c r="B42" s="27">
        <f>折疊車!E42</f>
        <v>0</v>
      </c>
      <c r="C42" s="541">
        <v>0</v>
      </c>
      <c r="D42" s="472">
        <f t="shared" si="0"/>
        <v>0</v>
      </c>
      <c r="E42" s="490">
        <f>折疊車!G42</f>
        <v>0</v>
      </c>
      <c r="F42" s="541">
        <v>0</v>
      </c>
      <c r="G42" s="472">
        <f t="shared" si="1"/>
        <v>0</v>
      </c>
      <c r="H42" s="83">
        <f t="shared" si="5"/>
        <v>0</v>
      </c>
      <c r="I42" s="84">
        <f t="shared" si="6"/>
        <v>0</v>
      </c>
      <c r="J42" s="469">
        <f t="shared" si="4"/>
        <v>0</v>
      </c>
    </row>
    <row r="43" spans="1:10">
      <c r="A43" s="26" t="s">
        <v>217</v>
      </c>
      <c r="B43" s="27">
        <f>折疊車!E43</f>
        <v>0</v>
      </c>
      <c r="C43" s="541">
        <v>0</v>
      </c>
      <c r="D43" s="472">
        <f t="shared" si="0"/>
        <v>0</v>
      </c>
      <c r="E43" s="490">
        <f>折疊車!G43</f>
        <v>0</v>
      </c>
      <c r="F43" s="541">
        <v>0</v>
      </c>
      <c r="G43" s="472">
        <f t="shared" si="1"/>
        <v>0</v>
      </c>
      <c r="H43" s="83">
        <f t="shared" si="5"/>
        <v>0</v>
      </c>
      <c r="I43" s="84">
        <f t="shared" si="6"/>
        <v>0</v>
      </c>
      <c r="J43" s="469">
        <f t="shared" si="4"/>
        <v>0</v>
      </c>
    </row>
    <row r="44" spans="1:10">
      <c r="A44" s="26" t="s">
        <v>218</v>
      </c>
      <c r="B44" s="27">
        <f>折疊車!E44</f>
        <v>0</v>
      </c>
      <c r="C44" s="541">
        <v>0</v>
      </c>
      <c r="D44" s="472">
        <f t="shared" si="0"/>
        <v>0</v>
      </c>
      <c r="E44" s="490">
        <f>折疊車!G44</f>
        <v>0</v>
      </c>
      <c r="F44" s="541">
        <v>0</v>
      </c>
      <c r="G44" s="472">
        <f t="shared" si="1"/>
        <v>0</v>
      </c>
      <c r="H44" s="83">
        <f t="shared" si="5"/>
        <v>0</v>
      </c>
      <c r="I44" s="84">
        <f t="shared" si="6"/>
        <v>0</v>
      </c>
      <c r="J44" s="469">
        <f t="shared" si="4"/>
        <v>0</v>
      </c>
    </row>
    <row r="45" spans="1:10">
      <c r="A45" s="30" t="s">
        <v>20</v>
      </c>
      <c r="B45" s="27">
        <f>折疊車!E45</f>
        <v>0</v>
      </c>
      <c r="C45" s="541">
        <v>0</v>
      </c>
      <c r="D45" s="472">
        <f t="shared" si="0"/>
        <v>0</v>
      </c>
      <c r="E45" s="490">
        <f>折疊車!G45</f>
        <v>0</v>
      </c>
      <c r="F45" s="541">
        <v>0</v>
      </c>
      <c r="G45" s="472">
        <f t="shared" si="1"/>
        <v>0</v>
      </c>
      <c r="H45" s="83">
        <f t="shared" si="5"/>
        <v>0</v>
      </c>
      <c r="I45" s="84">
        <f t="shared" si="6"/>
        <v>0</v>
      </c>
      <c r="J45" s="469">
        <f t="shared" si="4"/>
        <v>0</v>
      </c>
    </row>
    <row r="46" spans="1:10">
      <c r="A46" s="30"/>
      <c r="B46" s="27"/>
      <c r="C46" s="530"/>
      <c r="D46" s="472"/>
      <c r="E46" s="490"/>
      <c r="F46" s="530"/>
      <c r="G46" s="472"/>
      <c r="H46" s="83"/>
      <c r="I46" s="84"/>
      <c r="J46" s="469"/>
    </row>
    <row r="47" spans="1:10">
      <c r="A47" s="36" t="s">
        <v>21</v>
      </c>
      <c r="B47" s="33">
        <f>SUM(B48:B66)</f>
        <v>3529</v>
      </c>
      <c r="C47" s="530">
        <v>7731</v>
      </c>
      <c r="D47" s="472">
        <f t="shared" si="0"/>
        <v>-0.54352606389859004</v>
      </c>
      <c r="E47" s="491">
        <f>SUM(E48:E66)</f>
        <v>2900638</v>
      </c>
      <c r="F47" s="530">
        <v>5537796</v>
      </c>
      <c r="G47" s="472">
        <f t="shared" si="1"/>
        <v>-0.47621075243652888</v>
      </c>
      <c r="H47" s="83">
        <f t="shared" si="5"/>
        <v>821.94332672145083</v>
      </c>
      <c r="I47" s="84">
        <f t="shared" si="6"/>
        <v>716.31043849437333</v>
      </c>
      <c r="J47" s="469">
        <f t="shared" si="4"/>
        <v>0.14746802859540803</v>
      </c>
    </row>
    <row r="48" spans="1:10">
      <c r="A48" s="451" t="s">
        <v>159</v>
      </c>
      <c r="B48" s="27">
        <f>折疊車!E48</f>
        <v>0</v>
      </c>
      <c r="C48" s="541">
        <v>0</v>
      </c>
      <c r="D48" s="472">
        <f t="shared" si="0"/>
        <v>0</v>
      </c>
      <c r="E48" s="490">
        <f>折疊車!G48</f>
        <v>0</v>
      </c>
      <c r="F48" s="541">
        <v>0</v>
      </c>
      <c r="G48" s="472">
        <f t="shared" si="1"/>
        <v>0</v>
      </c>
      <c r="H48" s="83">
        <f t="shared" si="5"/>
        <v>0</v>
      </c>
      <c r="I48" s="84">
        <f t="shared" si="6"/>
        <v>0</v>
      </c>
      <c r="J48" s="469">
        <f t="shared" si="4"/>
        <v>0</v>
      </c>
    </row>
    <row r="49" spans="1:10">
      <c r="A49" s="423" t="s">
        <v>219</v>
      </c>
      <c r="B49" s="27">
        <f>折疊車!E49</f>
        <v>624</v>
      </c>
      <c r="C49" s="541">
        <v>1232</v>
      </c>
      <c r="D49" s="472">
        <f t="shared" si="0"/>
        <v>-0.4935064935064935</v>
      </c>
      <c r="E49" s="490">
        <f>折疊車!G49</f>
        <v>422292</v>
      </c>
      <c r="F49" s="541">
        <v>973897</v>
      </c>
      <c r="G49" s="472">
        <f t="shared" si="1"/>
        <v>-0.56638946418358405</v>
      </c>
      <c r="H49" s="83">
        <f t="shared" si="5"/>
        <v>676.75</v>
      </c>
      <c r="I49" s="84">
        <f t="shared" si="6"/>
        <v>790.50081168831173</v>
      </c>
      <c r="J49" s="469">
        <f t="shared" si="4"/>
        <v>-0.14389714723425581</v>
      </c>
    </row>
    <row r="50" spans="1:10">
      <c r="A50" s="280" t="s">
        <v>220</v>
      </c>
      <c r="B50" s="27">
        <f>折疊車!E50</f>
        <v>19</v>
      </c>
      <c r="C50" s="541">
        <v>0</v>
      </c>
      <c r="D50" s="472">
        <f t="shared" si="0"/>
        <v>0</v>
      </c>
      <c r="E50" s="490">
        <f>折疊車!G50</f>
        <v>19056</v>
      </c>
      <c r="F50" s="541">
        <v>0</v>
      </c>
      <c r="G50" s="472">
        <f t="shared" si="1"/>
        <v>0</v>
      </c>
      <c r="H50" s="83">
        <f t="shared" si="5"/>
        <v>1002.9473684210526</v>
      </c>
      <c r="I50" s="84">
        <f t="shared" si="6"/>
        <v>0</v>
      </c>
      <c r="J50" s="469">
        <f t="shared" si="4"/>
        <v>0</v>
      </c>
    </row>
    <row r="51" spans="1:10">
      <c r="A51" s="423" t="s">
        <v>221</v>
      </c>
      <c r="B51" s="27">
        <f>折疊車!E51</f>
        <v>0</v>
      </c>
      <c r="C51" s="541">
        <v>0</v>
      </c>
      <c r="D51" s="472">
        <f t="shared" si="0"/>
        <v>0</v>
      </c>
      <c r="E51" s="490">
        <f>折疊車!G51</f>
        <v>0</v>
      </c>
      <c r="F51" s="541">
        <v>0</v>
      </c>
      <c r="G51" s="472">
        <f t="shared" si="1"/>
        <v>0</v>
      </c>
      <c r="H51" s="83">
        <f t="shared" si="5"/>
        <v>0</v>
      </c>
      <c r="I51" s="84">
        <f t="shared" si="6"/>
        <v>0</v>
      </c>
      <c r="J51" s="469">
        <f t="shared" si="4"/>
        <v>0</v>
      </c>
    </row>
    <row r="52" spans="1:10">
      <c r="A52" s="424" t="s">
        <v>22</v>
      </c>
      <c r="B52" s="27">
        <f>折疊車!E52</f>
        <v>0</v>
      </c>
      <c r="C52" s="541">
        <v>0</v>
      </c>
      <c r="D52" s="472">
        <f t="shared" si="0"/>
        <v>0</v>
      </c>
      <c r="E52" s="490">
        <f>折疊車!G52</f>
        <v>0</v>
      </c>
      <c r="F52" s="541">
        <v>0</v>
      </c>
      <c r="G52" s="472">
        <f t="shared" si="1"/>
        <v>0</v>
      </c>
      <c r="H52" s="83">
        <f t="shared" si="5"/>
        <v>0</v>
      </c>
      <c r="I52" s="84">
        <f t="shared" si="6"/>
        <v>0</v>
      </c>
      <c r="J52" s="469">
        <f t="shared" si="4"/>
        <v>0</v>
      </c>
    </row>
    <row r="53" spans="1:10">
      <c r="A53" s="423" t="s">
        <v>222</v>
      </c>
      <c r="B53" s="27">
        <f>折疊車!E53</f>
        <v>0</v>
      </c>
      <c r="C53" s="541">
        <v>0</v>
      </c>
      <c r="D53" s="472">
        <f t="shared" si="0"/>
        <v>0</v>
      </c>
      <c r="E53" s="490">
        <f>折疊車!G53</f>
        <v>0</v>
      </c>
      <c r="F53" s="541">
        <v>0</v>
      </c>
      <c r="G53" s="472">
        <f t="shared" si="1"/>
        <v>0</v>
      </c>
      <c r="H53" s="83">
        <f t="shared" si="5"/>
        <v>0</v>
      </c>
      <c r="I53" s="84">
        <f t="shared" si="6"/>
        <v>0</v>
      </c>
      <c r="J53" s="469">
        <f t="shared" si="4"/>
        <v>0</v>
      </c>
    </row>
    <row r="54" spans="1:10">
      <c r="A54" s="424" t="s">
        <v>223</v>
      </c>
      <c r="B54" s="27">
        <f>折疊車!E54</f>
        <v>0</v>
      </c>
      <c r="C54" s="541">
        <v>43</v>
      </c>
      <c r="D54" s="472">
        <f t="shared" si="0"/>
        <v>-1</v>
      </c>
      <c r="E54" s="490">
        <f>折疊車!G54</f>
        <v>0</v>
      </c>
      <c r="F54" s="541">
        <v>29985</v>
      </c>
      <c r="G54" s="472">
        <f t="shared" si="1"/>
        <v>-1</v>
      </c>
      <c r="H54" s="83">
        <f t="shared" si="5"/>
        <v>0</v>
      </c>
      <c r="I54" s="84">
        <f t="shared" si="6"/>
        <v>697.32558139534888</v>
      </c>
      <c r="J54" s="469">
        <f t="shared" si="4"/>
        <v>-1</v>
      </c>
    </row>
    <row r="55" spans="1:10">
      <c r="A55" s="424" t="s">
        <v>23</v>
      </c>
      <c r="B55" s="27">
        <f>折疊車!E55</f>
        <v>0</v>
      </c>
      <c r="C55" s="541">
        <v>0</v>
      </c>
      <c r="D55" s="472">
        <f t="shared" si="0"/>
        <v>0</v>
      </c>
      <c r="E55" s="490">
        <f>折疊車!G55</f>
        <v>0</v>
      </c>
      <c r="F55" s="541">
        <v>0</v>
      </c>
      <c r="G55" s="472">
        <f t="shared" si="1"/>
        <v>0</v>
      </c>
      <c r="H55" s="83">
        <f t="shared" si="5"/>
        <v>0</v>
      </c>
      <c r="I55" s="84">
        <f t="shared" si="6"/>
        <v>0</v>
      </c>
      <c r="J55" s="469">
        <f t="shared" si="4"/>
        <v>0</v>
      </c>
    </row>
    <row r="56" spans="1:10">
      <c r="A56" s="424" t="s">
        <v>224</v>
      </c>
      <c r="B56" s="27">
        <f>折疊車!E56</f>
        <v>1937</v>
      </c>
      <c r="C56" s="541">
        <v>3196</v>
      </c>
      <c r="D56" s="472">
        <f t="shared" si="0"/>
        <v>-0.39392991239048814</v>
      </c>
      <c r="E56" s="490">
        <f>折疊車!G56</f>
        <v>1586850</v>
      </c>
      <c r="F56" s="541">
        <v>2056250</v>
      </c>
      <c r="G56" s="472">
        <f t="shared" si="1"/>
        <v>-0.22827963525835868</v>
      </c>
      <c r="H56" s="83">
        <f t="shared" si="5"/>
        <v>819.23076923076928</v>
      </c>
      <c r="I56" s="84">
        <f t="shared" si="6"/>
        <v>643.38235294117646</v>
      </c>
      <c r="J56" s="469">
        <f t="shared" si="4"/>
        <v>0.27331868131868142</v>
      </c>
    </row>
    <row r="57" spans="1:10">
      <c r="A57" s="426" t="s">
        <v>225</v>
      </c>
      <c r="B57" s="27">
        <f>折疊車!E57</f>
        <v>705</v>
      </c>
      <c r="C57" s="541">
        <v>2095</v>
      </c>
      <c r="D57" s="472">
        <f t="shared" si="0"/>
        <v>-0.66348448687350836</v>
      </c>
      <c r="E57" s="490">
        <f>折疊車!G57</f>
        <v>640845</v>
      </c>
      <c r="F57" s="541">
        <v>1773882</v>
      </c>
      <c r="G57" s="472">
        <f t="shared" si="1"/>
        <v>-0.6387330160630752</v>
      </c>
      <c r="H57" s="83">
        <f t="shared" si="5"/>
        <v>909</v>
      </c>
      <c r="I57" s="84">
        <f t="shared" si="6"/>
        <v>846.72171837708834</v>
      </c>
      <c r="J57" s="469">
        <f t="shared" si="4"/>
        <v>7.3552243046606222E-2</v>
      </c>
    </row>
    <row r="58" spans="1:10">
      <c r="A58" s="283" t="s">
        <v>381</v>
      </c>
      <c r="B58" s="27">
        <f>折疊車!E58</f>
        <v>236</v>
      </c>
      <c r="C58" s="541">
        <v>340</v>
      </c>
      <c r="D58" s="472">
        <f t="shared" si="0"/>
        <v>-0.30588235294117649</v>
      </c>
      <c r="E58" s="490">
        <f>折疊車!G58</f>
        <v>228017</v>
      </c>
      <c r="F58" s="541">
        <v>337194</v>
      </c>
      <c r="G58" s="472">
        <f t="shared" si="1"/>
        <v>-0.32378096881913676</v>
      </c>
      <c r="H58" s="83">
        <f t="shared" si="5"/>
        <v>966.17372881355936</v>
      </c>
      <c r="I58" s="84">
        <f t="shared" si="6"/>
        <v>991.74705882352941</v>
      </c>
      <c r="J58" s="469">
        <f t="shared" si="4"/>
        <v>-2.578614151909529E-2</v>
      </c>
    </row>
    <row r="59" spans="1:10">
      <c r="A59" s="424" t="s">
        <v>24</v>
      </c>
      <c r="B59" s="27">
        <f>折疊車!E59</f>
        <v>0</v>
      </c>
      <c r="C59" s="541">
        <v>820</v>
      </c>
      <c r="D59" s="472">
        <f t="shared" si="0"/>
        <v>-1</v>
      </c>
      <c r="E59" s="490">
        <f>折疊車!G59</f>
        <v>0</v>
      </c>
      <c r="F59" s="541">
        <v>366327</v>
      </c>
      <c r="G59" s="472">
        <f t="shared" si="1"/>
        <v>-1</v>
      </c>
      <c r="H59" s="83">
        <f t="shared" si="5"/>
        <v>0</v>
      </c>
      <c r="I59" s="84">
        <f t="shared" si="6"/>
        <v>446.74024390243903</v>
      </c>
      <c r="J59" s="469">
        <f t="shared" si="4"/>
        <v>-1</v>
      </c>
    </row>
    <row r="60" spans="1:10">
      <c r="A60" s="424" t="s">
        <v>25</v>
      </c>
      <c r="B60" s="27">
        <f>折疊車!E60</f>
        <v>0</v>
      </c>
      <c r="C60" s="541">
        <v>0</v>
      </c>
      <c r="D60" s="472">
        <f t="shared" si="0"/>
        <v>0</v>
      </c>
      <c r="E60" s="490">
        <f>折疊車!G60</f>
        <v>0</v>
      </c>
      <c r="F60" s="541">
        <v>0</v>
      </c>
      <c r="G60" s="472">
        <f t="shared" si="1"/>
        <v>0</v>
      </c>
      <c r="H60" s="83">
        <f t="shared" si="5"/>
        <v>0</v>
      </c>
      <c r="I60" s="84">
        <f t="shared" si="6"/>
        <v>0</v>
      </c>
      <c r="J60" s="469">
        <f t="shared" si="4"/>
        <v>0</v>
      </c>
    </row>
    <row r="61" spans="1:10">
      <c r="A61" s="424" t="s">
        <v>26</v>
      </c>
      <c r="B61" s="27">
        <f>折疊車!E61</f>
        <v>0</v>
      </c>
      <c r="C61" s="541">
        <v>0</v>
      </c>
      <c r="D61" s="472">
        <f t="shared" si="0"/>
        <v>0</v>
      </c>
      <c r="E61" s="490">
        <f>折疊車!G61</f>
        <v>0</v>
      </c>
      <c r="F61" s="541">
        <v>0</v>
      </c>
      <c r="G61" s="472">
        <f t="shared" si="1"/>
        <v>0</v>
      </c>
      <c r="H61" s="83">
        <f t="shared" si="5"/>
        <v>0</v>
      </c>
      <c r="I61" s="84">
        <f t="shared" si="6"/>
        <v>0</v>
      </c>
      <c r="J61" s="469">
        <f t="shared" si="4"/>
        <v>0</v>
      </c>
    </row>
    <row r="62" spans="1:10">
      <c r="A62" s="283" t="s">
        <v>226</v>
      </c>
      <c r="B62" s="27">
        <f>折疊車!E62</f>
        <v>0</v>
      </c>
      <c r="C62" s="541">
        <v>0</v>
      </c>
      <c r="D62" s="472">
        <f t="shared" si="0"/>
        <v>0</v>
      </c>
      <c r="E62" s="490">
        <f>折疊車!G62</f>
        <v>0</v>
      </c>
      <c r="F62" s="541">
        <v>0</v>
      </c>
      <c r="G62" s="472">
        <f t="shared" si="1"/>
        <v>0</v>
      </c>
      <c r="H62" s="83">
        <f t="shared" si="5"/>
        <v>0</v>
      </c>
      <c r="I62" s="84">
        <f t="shared" si="6"/>
        <v>0</v>
      </c>
      <c r="J62" s="469">
        <f t="shared" si="4"/>
        <v>0</v>
      </c>
    </row>
    <row r="63" spans="1:10">
      <c r="A63" s="424" t="s">
        <v>27</v>
      </c>
      <c r="B63" s="27">
        <f>折疊車!E63</f>
        <v>0</v>
      </c>
      <c r="C63" s="541">
        <v>0</v>
      </c>
      <c r="D63" s="472">
        <f t="shared" si="0"/>
        <v>0</v>
      </c>
      <c r="E63" s="490">
        <f>折疊車!G63</f>
        <v>0</v>
      </c>
      <c r="F63" s="541">
        <v>0</v>
      </c>
      <c r="G63" s="472">
        <f t="shared" si="1"/>
        <v>0</v>
      </c>
      <c r="H63" s="83">
        <f t="shared" si="5"/>
        <v>0</v>
      </c>
      <c r="I63" s="84">
        <f t="shared" si="6"/>
        <v>0</v>
      </c>
      <c r="J63" s="469">
        <f t="shared" si="4"/>
        <v>0</v>
      </c>
    </row>
    <row r="64" spans="1:10">
      <c r="A64" s="283" t="s">
        <v>227</v>
      </c>
      <c r="B64" s="27">
        <f>折疊車!E64</f>
        <v>0</v>
      </c>
      <c r="C64" s="541">
        <v>0</v>
      </c>
      <c r="D64" s="472">
        <f t="shared" si="0"/>
        <v>0</v>
      </c>
      <c r="E64" s="490">
        <f>折疊車!G64</f>
        <v>0</v>
      </c>
      <c r="F64" s="541">
        <v>0</v>
      </c>
      <c r="G64" s="472">
        <f t="shared" si="1"/>
        <v>0</v>
      </c>
      <c r="H64" s="83">
        <f t="shared" si="5"/>
        <v>0</v>
      </c>
      <c r="I64" s="84">
        <f t="shared" si="6"/>
        <v>0</v>
      </c>
      <c r="J64" s="469">
        <f t="shared" si="4"/>
        <v>0</v>
      </c>
    </row>
    <row r="65" spans="1:10">
      <c r="A65" s="424" t="s">
        <v>28</v>
      </c>
      <c r="B65" s="27">
        <f>折疊車!E65</f>
        <v>0</v>
      </c>
      <c r="C65" s="541">
        <v>0</v>
      </c>
      <c r="D65" s="472">
        <f t="shared" si="0"/>
        <v>0</v>
      </c>
      <c r="E65" s="490">
        <f>折疊車!G65</f>
        <v>0</v>
      </c>
      <c r="F65" s="541">
        <v>0</v>
      </c>
      <c r="G65" s="472">
        <f t="shared" si="1"/>
        <v>0</v>
      </c>
      <c r="H65" s="83">
        <f t="shared" si="5"/>
        <v>0</v>
      </c>
      <c r="I65" s="84">
        <f t="shared" si="6"/>
        <v>0</v>
      </c>
      <c r="J65" s="469">
        <f t="shared" si="4"/>
        <v>0</v>
      </c>
    </row>
    <row r="66" spans="1:10">
      <c r="A66" s="283" t="s">
        <v>228</v>
      </c>
      <c r="B66" s="27">
        <f>折疊車!E66</f>
        <v>8</v>
      </c>
      <c r="C66" s="541">
        <v>5</v>
      </c>
      <c r="D66" s="472">
        <f t="shared" si="0"/>
        <v>0.6</v>
      </c>
      <c r="E66" s="490">
        <f>折疊車!G66</f>
        <v>3578</v>
      </c>
      <c r="F66" s="541">
        <v>261</v>
      </c>
      <c r="G66" s="472">
        <f t="shared" si="1"/>
        <v>12.708812260536398</v>
      </c>
      <c r="H66" s="83">
        <f t="shared" si="5"/>
        <v>447.25</v>
      </c>
      <c r="I66" s="84">
        <f t="shared" si="6"/>
        <v>52.2</v>
      </c>
      <c r="J66" s="469">
        <f t="shared" si="4"/>
        <v>7.5680076628352486</v>
      </c>
    </row>
    <row r="67" spans="1:10">
      <c r="A67" s="30" t="s">
        <v>29</v>
      </c>
      <c r="B67" s="27">
        <f>B68-B47-B41-B12-B7</f>
        <v>23</v>
      </c>
      <c r="C67" s="530">
        <v>9</v>
      </c>
      <c r="D67" s="82">
        <f t="shared" si="0"/>
        <v>1.5555555555555556</v>
      </c>
      <c r="E67" s="490">
        <f>E68-E47-E41-E12-E7</f>
        <v>14985</v>
      </c>
      <c r="F67" s="530">
        <v>3786</v>
      </c>
      <c r="G67" s="472">
        <f t="shared" si="1"/>
        <v>2.9580031695721076</v>
      </c>
      <c r="H67" s="83">
        <f t="shared" si="5"/>
        <v>651.52173913043475</v>
      </c>
      <c r="I67" s="84">
        <f t="shared" si="6"/>
        <v>420.66666666666669</v>
      </c>
      <c r="J67" s="469">
        <f t="shared" si="4"/>
        <v>0.54878384896299859</v>
      </c>
    </row>
    <row r="68" spans="1:10">
      <c r="A68" s="32" t="s">
        <v>400</v>
      </c>
      <c r="B68" s="33">
        <f>折疊車!E68</f>
        <v>4364</v>
      </c>
      <c r="C68" s="541">
        <v>9449</v>
      </c>
      <c r="D68" s="472">
        <f t="shared" si="0"/>
        <v>-0.53815218541644616</v>
      </c>
      <c r="E68" s="490">
        <f>折疊車!G68</f>
        <v>3297673</v>
      </c>
      <c r="F68" s="541">
        <v>6608776</v>
      </c>
      <c r="G68" s="472">
        <f t="shared" si="1"/>
        <v>-0.50101607317300512</v>
      </c>
      <c r="H68" s="83">
        <f t="shared" ref="H68" si="7">E68/B68</f>
        <v>755.65375802016501</v>
      </c>
      <c r="I68" s="84">
        <f>F68/C68</f>
        <v>699.41538787173249</v>
      </c>
      <c r="J68" s="469">
        <f t="shared" si="4"/>
        <v>8.0407682077973122E-2</v>
      </c>
    </row>
    <row r="69" spans="1:10">
      <c r="A69" s="38"/>
      <c r="B69" s="39"/>
      <c r="C69" s="146"/>
      <c r="D69" s="206"/>
      <c r="E69" s="492"/>
      <c r="F69" s="146"/>
      <c r="G69" s="206"/>
    </row>
    <row r="70" spans="1:10" ht="12.75" customHeight="1">
      <c r="A70" s="54" t="s">
        <v>54</v>
      </c>
      <c r="B70" s="13"/>
      <c r="E70" s="493"/>
      <c r="G70" s="57" t="s">
        <v>116</v>
      </c>
    </row>
  </sheetData>
  <mergeCells count="1">
    <mergeCell ref="A1:J1"/>
  </mergeCells>
  <phoneticPr fontId="3" type="noConversion"/>
  <conditionalFormatting sqref="D4">
    <cfRule type="cellIs" dxfId="37" priority="3" operator="greaterThanOrEqual">
      <formula>0</formula>
    </cfRule>
    <cfRule type="cellIs" dxfId="36" priority="4" operator="lessThan">
      <formula>0</formula>
    </cfRule>
  </conditionalFormatting>
  <conditionalFormatting sqref="G4">
    <cfRule type="cellIs" dxfId="35" priority="1" operator="greaterThanOrEqual">
      <formula>0</formula>
    </cfRule>
    <cfRule type="cellIs" dxfId="34" priority="2" operator="lessThan">
      <formula>0</formula>
    </cfRule>
  </conditionalFormatting>
  <conditionalFormatting sqref="J2:J3 J6:J1048576">
    <cfRule type="cellIs" dxfId="33" priority="5" operator="greaterThanOrEqual">
      <formula>0</formula>
    </cfRule>
    <cfRule type="cellIs" dxfId="32" priority="6" operator="lessThan">
      <formula>0</formula>
    </cfRule>
  </conditionalFormatting>
  <pageMargins left="0.51181102362204722" right="0.51181102362204722" top="0.55118110236220474" bottom="0.35433070866141736" header="0.31496062992125984" footer="0.31496062992125984"/>
  <pageSetup paperSize="9" scale="6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4"/>
  <sheetViews>
    <sheetView zoomScaleNormal="100" workbookViewId="0">
      <selection activeCell="A2" sqref="A2"/>
    </sheetView>
  </sheetViews>
  <sheetFormatPr defaultRowHeight="16.5"/>
  <cols>
    <col min="1" max="1" width="7.125" style="5" customWidth="1"/>
    <col min="2" max="2" width="11.25" style="5" customWidth="1"/>
    <col min="3" max="3" width="13" style="295" customWidth="1"/>
    <col min="4" max="4" width="10.75" style="296" customWidth="1"/>
    <col min="5" max="5" width="13.625" style="5" customWidth="1"/>
    <col min="6" max="6" width="14.25" style="295" customWidth="1"/>
    <col min="7" max="7" width="11" style="296" customWidth="1"/>
    <col min="8" max="8" width="8.875" style="5"/>
    <col min="9" max="9" width="10.875" style="5" customWidth="1"/>
    <col min="10" max="10" width="12.125" style="5" customWidth="1"/>
    <col min="11" max="11" width="10.5" style="5" bestFit="1" customWidth="1"/>
    <col min="12" max="12" width="8.875" style="5"/>
    <col min="13" max="13" width="10.125" style="5" customWidth="1"/>
    <col min="14" max="14" width="10.625" style="5" bestFit="1" customWidth="1"/>
    <col min="15" max="250" width="8.875" style="5"/>
    <col min="251" max="251" width="7.125" style="5" customWidth="1"/>
    <col min="252" max="252" width="11.25" style="5" customWidth="1"/>
    <col min="253" max="253" width="13" style="5" customWidth="1"/>
    <col min="254" max="254" width="10.75" style="5" customWidth="1"/>
    <col min="255" max="255" width="14.625" style="5" customWidth="1"/>
    <col min="256" max="256" width="15.125" style="5" customWidth="1"/>
    <col min="257" max="257" width="11" style="5" customWidth="1"/>
    <col min="258" max="506" width="8.875" style="5"/>
    <col min="507" max="507" width="7.125" style="5" customWidth="1"/>
    <col min="508" max="508" width="11.25" style="5" customWidth="1"/>
    <col min="509" max="509" width="13" style="5" customWidth="1"/>
    <col min="510" max="510" width="10.75" style="5" customWidth="1"/>
    <col min="511" max="511" width="14.625" style="5" customWidth="1"/>
    <col min="512" max="512" width="15.125" style="5" customWidth="1"/>
    <col min="513" max="513" width="11" style="5" customWidth="1"/>
    <col min="514" max="762" width="8.875" style="5"/>
    <col min="763" max="763" width="7.125" style="5" customWidth="1"/>
    <col min="764" max="764" width="11.25" style="5" customWidth="1"/>
    <col min="765" max="765" width="13" style="5" customWidth="1"/>
    <col min="766" max="766" width="10.75" style="5" customWidth="1"/>
    <col min="767" max="767" width="14.625" style="5" customWidth="1"/>
    <col min="768" max="768" width="15.125" style="5" customWidth="1"/>
    <col min="769" max="769" width="11" style="5" customWidth="1"/>
    <col min="770" max="1018" width="8.875" style="5"/>
    <col min="1019" max="1019" width="7.125" style="5" customWidth="1"/>
    <col min="1020" max="1020" width="11.25" style="5" customWidth="1"/>
    <col min="1021" max="1021" width="13" style="5" customWidth="1"/>
    <col min="1022" max="1022" width="10.75" style="5" customWidth="1"/>
    <col min="1023" max="1023" width="14.625" style="5" customWidth="1"/>
    <col min="1024" max="1024" width="15.125" style="5" customWidth="1"/>
    <col min="1025" max="1025" width="11" style="5" customWidth="1"/>
    <col min="1026" max="1274" width="8.875" style="5"/>
    <col min="1275" max="1275" width="7.125" style="5" customWidth="1"/>
    <col min="1276" max="1276" width="11.25" style="5" customWidth="1"/>
    <col min="1277" max="1277" width="13" style="5" customWidth="1"/>
    <col min="1278" max="1278" width="10.75" style="5" customWidth="1"/>
    <col min="1279" max="1279" width="14.625" style="5" customWidth="1"/>
    <col min="1280" max="1280" width="15.125" style="5" customWidth="1"/>
    <col min="1281" max="1281" width="11" style="5" customWidth="1"/>
    <col min="1282" max="1530" width="8.875" style="5"/>
    <col min="1531" max="1531" width="7.125" style="5" customWidth="1"/>
    <col min="1532" max="1532" width="11.25" style="5" customWidth="1"/>
    <col min="1533" max="1533" width="13" style="5" customWidth="1"/>
    <col min="1534" max="1534" width="10.75" style="5" customWidth="1"/>
    <col min="1535" max="1535" width="14.625" style="5" customWidth="1"/>
    <col min="1536" max="1536" width="15.125" style="5" customWidth="1"/>
    <col min="1537" max="1537" width="11" style="5" customWidth="1"/>
    <col min="1538" max="1786" width="8.875" style="5"/>
    <col min="1787" max="1787" width="7.125" style="5" customWidth="1"/>
    <col min="1788" max="1788" width="11.25" style="5" customWidth="1"/>
    <col min="1789" max="1789" width="13" style="5" customWidth="1"/>
    <col min="1790" max="1790" width="10.75" style="5" customWidth="1"/>
    <col min="1791" max="1791" width="14.625" style="5" customWidth="1"/>
    <col min="1792" max="1792" width="15.125" style="5" customWidth="1"/>
    <col min="1793" max="1793" width="11" style="5" customWidth="1"/>
    <col min="1794" max="2042" width="8.875" style="5"/>
    <col min="2043" max="2043" width="7.125" style="5" customWidth="1"/>
    <col min="2044" max="2044" width="11.25" style="5" customWidth="1"/>
    <col min="2045" max="2045" width="13" style="5" customWidth="1"/>
    <col min="2046" max="2046" width="10.75" style="5" customWidth="1"/>
    <col min="2047" max="2047" width="14.625" style="5" customWidth="1"/>
    <col min="2048" max="2048" width="15.125" style="5" customWidth="1"/>
    <col min="2049" max="2049" width="11" style="5" customWidth="1"/>
    <col min="2050" max="2298" width="8.875" style="5"/>
    <col min="2299" max="2299" width="7.125" style="5" customWidth="1"/>
    <col min="2300" max="2300" width="11.25" style="5" customWidth="1"/>
    <col min="2301" max="2301" width="13" style="5" customWidth="1"/>
    <col min="2302" max="2302" width="10.75" style="5" customWidth="1"/>
    <col min="2303" max="2303" width="14.625" style="5" customWidth="1"/>
    <col min="2304" max="2304" width="15.125" style="5" customWidth="1"/>
    <col min="2305" max="2305" width="11" style="5" customWidth="1"/>
    <col min="2306" max="2554" width="8.875" style="5"/>
    <col min="2555" max="2555" width="7.125" style="5" customWidth="1"/>
    <col min="2556" max="2556" width="11.25" style="5" customWidth="1"/>
    <col min="2557" max="2557" width="13" style="5" customWidth="1"/>
    <col min="2558" max="2558" width="10.75" style="5" customWidth="1"/>
    <col min="2559" max="2559" width="14.625" style="5" customWidth="1"/>
    <col min="2560" max="2560" width="15.125" style="5" customWidth="1"/>
    <col min="2561" max="2561" width="11" style="5" customWidth="1"/>
    <col min="2562" max="2810" width="8.875" style="5"/>
    <col min="2811" max="2811" width="7.125" style="5" customWidth="1"/>
    <col min="2812" max="2812" width="11.25" style="5" customWidth="1"/>
    <col min="2813" max="2813" width="13" style="5" customWidth="1"/>
    <col min="2814" max="2814" width="10.75" style="5" customWidth="1"/>
    <col min="2815" max="2815" width="14.625" style="5" customWidth="1"/>
    <col min="2816" max="2816" width="15.125" style="5" customWidth="1"/>
    <col min="2817" max="2817" width="11" style="5" customWidth="1"/>
    <col min="2818" max="3066" width="8.875" style="5"/>
    <col min="3067" max="3067" width="7.125" style="5" customWidth="1"/>
    <col min="3068" max="3068" width="11.25" style="5" customWidth="1"/>
    <col min="3069" max="3069" width="13" style="5" customWidth="1"/>
    <col min="3070" max="3070" width="10.75" style="5" customWidth="1"/>
    <col min="3071" max="3071" width="14.625" style="5" customWidth="1"/>
    <col min="3072" max="3072" width="15.125" style="5" customWidth="1"/>
    <col min="3073" max="3073" width="11" style="5" customWidth="1"/>
    <col min="3074" max="3322" width="8.875" style="5"/>
    <col min="3323" max="3323" width="7.125" style="5" customWidth="1"/>
    <col min="3324" max="3324" width="11.25" style="5" customWidth="1"/>
    <col min="3325" max="3325" width="13" style="5" customWidth="1"/>
    <col min="3326" max="3326" width="10.75" style="5" customWidth="1"/>
    <col min="3327" max="3327" width="14.625" style="5" customWidth="1"/>
    <col min="3328" max="3328" width="15.125" style="5" customWidth="1"/>
    <col min="3329" max="3329" width="11" style="5" customWidth="1"/>
    <col min="3330" max="3578" width="8.875" style="5"/>
    <col min="3579" max="3579" width="7.125" style="5" customWidth="1"/>
    <col min="3580" max="3580" width="11.25" style="5" customWidth="1"/>
    <col min="3581" max="3581" width="13" style="5" customWidth="1"/>
    <col min="3582" max="3582" width="10.75" style="5" customWidth="1"/>
    <col min="3583" max="3583" width="14.625" style="5" customWidth="1"/>
    <col min="3584" max="3584" width="15.125" style="5" customWidth="1"/>
    <col min="3585" max="3585" width="11" style="5" customWidth="1"/>
    <col min="3586" max="3834" width="8.875" style="5"/>
    <col min="3835" max="3835" width="7.125" style="5" customWidth="1"/>
    <col min="3836" max="3836" width="11.25" style="5" customWidth="1"/>
    <col min="3837" max="3837" width="13" style="5" customWidth="1"/>
    <col min="3838" max="3838" width="10.75" style="5" customWidth="1"/>
    <col min="3839" max="3839" width="14.625" style="5" customWidth="1"/>
    <col min="3840" max="3840" width="15.125" style="5" customWidth="1"/>
    <col min="3841" max="3841" width="11" style="5" customWidth="1"/>
    <col min="3842" max="4090" width="8.875" style="5"/>
    <col min="4091" max="4091" width="7.125" style="5" customWidth="1"/>
    <col min="4092" max="4092" width="11.25" style="5" customWidth="1"/>
    <col min="4093" max="4093" width="13" style="5" customWidth="1"/>
    <col min="4094" max="4094" width="10.75" style="5" customWidth="1"/>
    <col min="4095" max="4095" width="14.625" style="5" customWidth="1"/>
    <col min="4096" max="4096" width="15.125" style="5" customWidth="1"/>
    <col min="4097" max="4097" width="11" style="5" customWidth="1"/>
    <col min="4098" max="4346" width="8.875" style="5"/>
    <col min="4347" max="4347" width="7.125" style="5" customWidth="1"/>
    <col min="4348" max="4348" width="11.25" style="5" customWidth="1"/>
    <col min="4349" max="4349" width="13" style="5" customWidth="1"/>
    <col min="4350" max="4350" width="10.75" style="5" customWidth="1"/>
    <col min="4351" max="4351" width="14.625" style="5" customWidth="1"/>
    <col min="4352" max="4352" width="15.125" style="5" customWidth="1"/>
    <col min="4353" max="4353" width="11" style="5" customWidth="1"/>
    <col min="4354" max="4602" width="8.875" style="5"/>
    <col min="4603" max="4603" width="7.125" style="5" customWidth="1"/>
    <col min="4604" max="4604" width="11.25" style="5" customWidth="1"/>
    <col min="4605" max="4605" width="13" style="5" customWidth="1"/>
    <col min="4606" max="4606" width="10.75" style="5" customWidth="1"/>
    <col min="4607" max="4607" width="14.625" style="5" customWidth="1"/>
    <col min="4608" max="4608" width="15.125" style="5" customWidth="1"/>
    <col min="4609" max="4609" width="11" style="5" customWidth="1"/>
    <col min="4610" max="4858" width="8.875" style="5"/>
    <col min="4859" max="4859" width="7.125" style="5" customWidth="1"/>
    <col min="4860" max="4860" width="11.25" style="5" customWidth="1"/>
    <col min="4861" max="4861" width="13" style="5" customWidth="1"/>
    <col min="4862" max="4862" width="10.75" style="5" customWidth="1"/>
    <col min="4863" max="4863" width="14.625" style="5" customWidth="1"/>
    <col min="4864" max="4864" width="15.125" style="5" customWidth="1"/>
    <col min="4865" max="4865" width="11" style="5" customWidth="1"/>
    <col min="4866" max="5114" width="8.875" style="5"/>
    <col min="5115" max="5115" width="7.125" style="5" customWidth="1"/>
    <col min="5116" max="5116" width="11.25" style="5" customWidth="1"/>
    <col min="5117" max="5117" width="13" style="5" customWidth="1"/>
    <col min="5118" max="5118" width="10.75" style="5" customWidth="1"/>
    <col min="5119" max="5119" width="14.625" style="5" customWidth="1"/>
    <col min="5120" max="5120" width="15.125" style="5" customWidth="1"/>
    <col min="5121" max="5121" width="11" style="5" customWidth="1"/>
    <col min="5122" max="5370" width="8.875" style="5"/>
    <col min="5371" max="5371" width="7.125" style="5" customWidth="1"/>
    <col min="5372" max="5372" width="11.25" style="5" customWidth="1"/>
    <col min="5373" max="5373" width="13" style="5" customWidth="1"/>
    <col min="5374" max="5374" width="10.75" style="5" customWidth="1"/>
    <col min="5375" max="5375" width="14.625" style="5" customWidth="1"/>
    <col min="5376" max="5376" width="15.125" style="5" customWidth="1"/>
    <col min="5377" max="5377" width="11" style="5" customWidth="1"/>
    <col min="5378" max="5626" width="8.875" style="5"/>
    <col min="5627" max="5627" width="7.125" style="5" customWidth="1"/>
    <col min="5628" max="5628" width="11.25" style="5" customWidth="1"/>
    <col min="5629" max="5629" width="13" style="5" customWidth="1"/>
    <col min="5630" max="5630" width="10.75" style="5" customWidth="1"/>
    <col min="5631" max="5631" width="14.625" style="5" customWidth="1"/>
    <col min="5632" max="5632" width="15.125" style="5" customWidth="1"/>
    <col min="5633" max="5633" width="11" style="5" customWidth="1"/>
    <col min="5634" max="5882" width="8.875" style="5"/>
    <col min="5883" max="5883" width="7.125" style="5" customWidth="1"/>
    <col min="5884" max="5884" width="11.25" style="5" customWidth="1"/>
    <col min="5885" max="5885" width="13" style="5" customWidth="1"/>
    <col min="5886" max="5886" width="10.75" style="5" customWidth="1"/>
    <col min="5887" max="5887" width="14.625" style="5" customWidth="1"/>
    <col min="5888" max="5888" width="15.125" style="5" customWidth="1"/>
    <col min="5889" max="5889" width="11" style="5" customWidth="1"/>
    <col min="5890" max="6138" width="8.875" style="5"/>
    <col min="6139" max="6139" width="7.125" style="5" customWidth="1"/>
    <col min="6140" max="6140" width="11.25" style="5" customWidth="1"/>
    <col min="6141" max="6141" width="13" style="5" customWidth="1"/>
    <col min="6142" max="6142" width="10.75" style="5" customWidth="1"/>
    <col min="6143" max="6143" width="14.625" style="5" customWidth="1"/>
    <col min="6144" max="6144" width="15.125" style="5" customWidth="1"/>
    <col min="6145" max="6145" width="11" style="5" customWidth="1"/>
    <col min="6146" max="6394" width="8.875" style="5"/>
    <col min="6395" max="6395" width="7.125" style="5" customWidth="1"/>
    <col min="6396" max="6396" width="11.25" style="5" customWidth="1"/>
    <col min="6397" max="6397" width="13" style="5" customWidth="1"/>
    <col min="6398" max="6398" width="10.75" style="5" customWidth="1"/>
    <col min="6399" max="6399" width="14.625" style="5" customWidth="1"/>
    <col min="6400" max="6400" width="15.125" style="5" customWidth="1"/>
    <col min="6401" max="6401" width="11" style="5" customWidth="1"/>
    <col min="6402" max="6650" width="8.875" style="5"/>
    <col min="6651" max="6651" width="7.125" style="5" customWidth="1"/>
    <col min="6652" max="6652" width="11.25" style="5" customWidth="1"/>
    <col min="6653" max="6653" width="13" style="5" customWidth="1"/>
    <col min="6654" max="6654" width="10.75" style="5" customWidth="1"/>
    <col min="6655" max="6655" width="14.625" style="5" customWidth="1"/>
    <col min="6656" max="6656" width="15.125" style="5" customWidth="1"/>
    <col min="6657" max="6657" width="11" style="5" customWidth="1"/>
    <col min="6658" max="6906" width="8.875" style="5"/>
    <col min="6907" max="6907" width="7.125" style="5" customWidth="1"/>
    <col min="6908" max="6908" width="11.25" style="5" customWidth="1"/>
    <col min="6909" max="6909" width="13" style="5" customWidth="1"/>
    <col min="6910" max="6910" width="10.75" style="5" customWidth="1"/>
    <col min="6911" max="6911" width="14.625" style="5" customWidth="1"/>
    <col min="6912" max="6912" width="15.125" style="5" customWidth="1"/>
    <col min="6913" max="6913" width="11" style="5" customWidth="1"/>
    <col min="6914" max="7162" width="8.875" style="5"/>
    <col min="7163" max="7163" width="7.125" style="5" customWidth="1"/>
    <col min="7164" max="7164" width="11.25" style="5" customWidth="1"/>
    <col min="7165" max="7165" width="13" style="5" customWidth="1"/>
    <col min="7166" max="7166" width="10.75" style="5" customWidth="1"/>
    <col min="7167" max="7167" width="14.625" style="5" customWidth="1"/>
    <col min="7168" max="7168" width="15.125" style="5" customWidth="1"/>
    <col min="7169" max="7169" width="11" style="5" customWidth="1"/>
    <col min="7170" max="7418" width="8.875" style="5"/>
    <col min="7419" max="7419" width="7.125" style="5" customWidth="1"/>
    <col min="7420" max="7420" width="11.25" style="5" customWidth="1"/>
    <col min="7421" max="7421" width="13" style="5" customWidth="1"/>
    <col min="7422" max="7422" width="10.75" style="5" customWidth="1"/>
    <col min="7423" max="7423" width="14.625" style="5" customWidth="1"/>
    <col min="7424" max="7424" width="15.125" style="5" customWidth="1"/>
    <col min="7425" max="7425" width="11" style="5" customWidth="1"/>
    <col min="7426" max="7674" width="8.875" style="5"/>
    <col min="7675" max="7675" width="7.125" style="5" customWidth="1"/>
    <col min="7676" max="7676" width="11.25" style="5" customWidth="1"/>
    <col min="7677" max="7677" width="13" style="5" customWidth="1"/>
    <col min="7678" max="7678" width="10.75" style="5" customWidth="1"/>
    <col min="7679" max="7679" width="14.625" style="5" customWidth="1"/>
    <col min="7680" max="7680" width="15.125" style="5" customWidth="1"/>
    <col min="7681" max="7681" width="11" style="5" customWidth="1"/>
    <col min="7682" max="7930" width="8.875" style="5"/>
    <col min="7931" max="7931" width="7.125" style="5" customWidth="1"/>
    <col min="7932" max="7932" width="11.25" style="5" customWidth="1"/>
    <col min="7933" max="7933" width="13" style="5" customWidth="1"/>
    <col min="7934" max="7934" width="10.75" style="5" customWidth="1"/>
    <col min="7935" max="7935" width="14.625" style="5" customWidth="1"/>
    <col min="7936" max="7936" width="15.125" style="5" customWidth="1"/>
    <col min="7937" max="7937" width="11" style="5" customWidth="1"/>
    <col min="7938" max="8186" width="8.875" style="5"/>
    <col min="8187" max="8187" width="7.125" style="5" customWidth="1"/>
    <col min="8188" max="8188" width="11.25" style="5" customWidth="1"/>
    <col min="8189" max="8189" width="13" style="5" customWidth="1"/>
    <col min="8190" max="8190" width="10.75" style="5" customWidth="1"/>
    <col min="8191" max="8191" width="14.625" style="5" customWidth="1"/>
    <col min="8192" max="8192" width="15.125" style="5" customWidth="1"/>
    <col min="8193" max="8193" width="11" style="5" customWidth="1"/>
    <col min="8194" max="8442" width="8.875" style="5"/>
    <col min="8443" max="8443" width="7.125" style="5" customWidth="1"/>
    <col min="8444" max="8444" width="11.25" style="5" customWidth="1"/>
    <col min="8445" max="8445" width="13" style="5" customWidth="1"/>
    <col min="8446" max="8446" width="10.75" style="5" customWidth="1"/>
    <col min="8447" max="8447" width="14.625" style="5" customWidth="1"/>
    <col min="8448" max="8448" width="15.125" style="5" customWidth="1"/>
    <col min="8449" max="8449" width="11" style="5" customWidth="1"/>
    <col min="8450" max="8698" width="8.875" style="5"/>
    <col min="8699" max="8699" width="7.125" style="5" customWidth="1"/>
    <col min="8700" max="8700" width="11.25" style="5" customWidth="1"/>
    <col min="8701" max="8701" width="13" style="5" customWidth="1"/>
    <col min="8702" max="8702" width="10.75" style="5" customWidth="1"/>
    <col min="8703" max="8703" width="14.625" style="5" customWidth="1"/>
    <col min="8704" max="8704" width="15.125" style="5" customWidth="1"/>
    <col min="8705" max="8705" width="11" style="5" customWidth="1"/>
    <col min="8706" max="8954" width="8.875" style="5"/>
    <col min="8955" max="8955" width="7.125" style="5" customWidth="1"/>
    <col min="8956" max="8956" width="11.25" style="5" customWidth="1"/>
    <col min="8957" max="8957" width="13" style="5" customWidth="1"/>
    <col min="8958" max="8958" width="10.75" style="5" customWidth="1"/>
    <col min="8959" max="8959" width="14.625" style="5" customWidth="1"/>
    <col min="8960" max="8960" width="15.125" style="5" customWidth="1"/>
    <col min="8961" max="8961" width="11" style="5" customWidth="1"/>
    <col min="8962" max="9210" width="8.875" style="5"/>
    <col min="9211" max="9211" width="7.125" style="5" customWidth="1"/>
    <col min="9212" max="9212" width="11.25" style="5" customWidth="1"/>
    <col min="9213" max="9213" width="13" style="5" customWidth="1"/>
    <col min="9214" max="9214" width="10.75" style="5" customWidth="1"/>
    <col min="9215" max="9215" width="14.625" style="5" customWidth="1"/>
    <col min="9216" max="9216" width="15.125" style="5" customWidth="1"/>
    <col min="9217" max="9217" width="11" style="5" customWidth="1"/>
    <col min="9218" max="9466" width="8.875" style="5"/>
    <col min="9467" max="9467" width="7.125" style="5" customWidth="1"/>
    <col min="9468" max="9468" width="11.25" style="5" customWidth="1"/>
    <col min="9469" max="9469" width="13" style="5" customWidth="1"/>
    <col min="9470" max="9470" width="10.75" style="5" customWidth="1"/>
    <col min="9471" max="9471" width="14.625" style="5" customWidth="1"/>
    <col min="9472" max="9472" width="15.125" style="5" customWidth="1"/>
    <col min="9473" max="9473" width="11" style="5" customWidth="1"/>
    <col min="9474" max="9722" width="8.875" style="5"/>
    <col min="9723" max="9723" width="7.125" style="5" customWidth="1"/>
    <col min="9724" max="9724" width="11.25" style="5" customWidth="1"/>
    <col min="9725" max="9725" width="13" style="5" customWidth="1"/>
    <col min="9726" max="9726" width="10.75" style="5" customWidth="1"/>
    <col min="9727" max="9727" width="14.625" style="5" customWidth="1"/>
    <col min="9728" max="9728" width="15.125" style="5" customWidth="1"/>
    <col min="9729" max="9729" width="11" style="5" customWidth="1"/>
    <col min="9730" max="9978" width="8.875" style="5"/>
    <col min="9979" max="9979" width="7.125" style="5" customWidth="1"/>
    <col min="9980" max="9980" width="11.25" style="5" customWidth="1"/>
    <col min="9981" max="9981" width="13" style="5" customWidth="1"/>
    <col min="9982" max="9982" width="10.75" style="5" customWidth="1"/>
    <col min="9983" max="9983" width="14.625" style="5" customWidth="1"/>
    <col min="9984" max="9984" width="15.125" style="5" customWidth="1"/>
    <col min="9985" max="9985" width="11" style="5" customWidth="1"/>
    <col min="9986" max="10234" width="8.875" style="5"/>
    <col min="10235" max="10235" width="7.125" style="5" customWidth="1"/>
    <col min="10236" max="10236" width="11.25" style="5" customWidth="1"/>
    <col min="10237" max="10237" width="13" style="5" customWidth="1"/>
    <col min="10238" max="10238" width="10.75" style="5" customWidth="1"/>
    <col min="10239" max="10239" width="14.625" style="5" customWidth="1"/>
    <col min="10240" max="10240" width="15.125" style="5" customWidth="1"/>
    <col min="10241" max="10241" width="11" style="5" customWidth="1"/>
    <col min="10242" max="10490" width="8.875" style="5"/>
    <col min="10491" max="10491" width="7.125" style="5" customWidth="1"/>
    <col min="10492" max="10492" width="11.25" style="5" customWidth="1"/>
    <col min="10493" max="10493" width="13" style="5" customWidth="1"/>
    <col min="10494" max="10494" width="10.75" style="5" customWidth="1"/>
    <col min="10495" max="10495" width="14.625" style="5" customWidth="1"/>
    <col min="10496" max="10496" width="15.125" style="5" customWidth="1"/>
    <col min="10497" max="10497" width="11" style="5" customWidth="1"/>
    <col min="10498" max="10746" width="8.875" style="5"/>
    <col min="10747" max="10747" width="7.125" style="5" customWidth="1"/>
    <col min="10748" max="10748" width="11.25" style="5" customWidth="1"/>
    <col min="10749" max="10749" width="13" style="5" customWidth="1"/>
    <col min="10750" max="10750" width="10.75" style="5" customWidth="1"/>
    <col min="10751" max="10751" width="14.625" style="5" customWidth="1"/>
    <col min="10752" max="10752" width="15.125" style="5" customWidth="1"/>
    <col min="10753" max="10753" width="11" style="5" customWidth="1"/>
    <col min="10754" max="11002" width="8.875" style="5"/>
    <col min="11003" max="11003" width="7.125" style="5" customWidth="1"/>
    <col min="11004" max="11004" width="11.25" style="5" customWidth="1"/>
    <col min="11005" max="11005" width="13" style="5" customWidth="1"/>
    <col min="11006" max="11006" width="10.75" style="5" customWidth="1"/>
    <col min="11007" max="11007" width="14.625" style="5" customWidth="1"/>
    <col min="11008" max="11008" width="15.125" style="5" customWidth="1"/>
    <col min="11009" max="11009" width="11" style="5" customWidth="1"/>
    <col min="11010" max="11258" width="8.875" style="5"/>
    <col min="11259" max="11259" width="7.125" style="5" customWidth="1"/>
    <col min="11260" max="11260" width="11.25" style="5" customWidth="1"/>
    <col min="11261" max="11261" width="13" style="5" customWidth="1"/>
    <col min="11262" max="11262" width="10.75" style="5" customWidth="1"/>
    <col min="11263" max="11263" width="14.625" style="5" customWidth="1"/>
    <col min="11264" max="11264" width="15.125" style="5" customWidth="1"/>
    <col min="11265" max="11265" width="11" style="5" customWidth="1"/>
    <col min="11266" max="11514" width="8.875" style="5"/>
    <col min="11515" max="11515" width="7.125" style="5" customWidth="1"/>
    <col min="11516" max="11516" width="11.25" style="5" customWidth="1"/>
    <col min="11517" max="11517" width="13" style="5" customWidth="1"/>
    <col min="11518" max="11518" width="10.75" style="5" customWidth="1"/>
    <col min="11519" max="11519" width="14.625" style="5" customWidth="1"/>
    <col min="11520" max="11520" width="15.125" style="5" customWidth="1"/>
    <col min="11521" max="11521" width="11" style="5" customWidth="1"/>
    <col min="11522" max="11770" width="8.875" style="5"/>
    <col min="11771" max="11771" width="7.125" style="5" customWidth="1"/>
    <col min="11772" max="11772" width="11.25" style="5" customWidth="1"/>
    <col min="11773" max="11773" width="13" style="5" customWidth="1"/>
    <col min="11774" max="11774" width="10.75" style="5" customWidth="1"/>
    <col min="11775" max="11775" width="14.625" style="5" customWidth="1"/>
    <col min="11776" max="11776" width="15.125" style="5" customWidth="1"/>
    <col min="11777" max="11777" width="11" style="5" customWidth="1"/>
    <col min="11778" max="12026" width="8.875" style="5"/>
    <col min="12027" max="12027" width="7.125" style="5" customWidth="1"/>
    <col min="12028" max="12028" width="11.25" style="5" customWidth="1"/>
    <col min="12029" max="12029" width="13" style="5" customWidth="1"/>
    <col min="12030" max="12030" width="10.75" style="5" customWidth="1"/>
    <col min="12031" max="12031" width="14.625" style="5" customWidth="1"/>
    <col min="12032" max="12032" width="15.125" style="5" customWidth="1"/>
    <col min="12033" max="12033" width="11" style="5" customWidth="1"/>
    <col min="12034" max="12282" width="8.875" style="5"/>
    <col min="12283" max="12283" width="7.125" style="5" customWidth="1"/>
    <col min="12284" max="12284" width="11.25" style="5" customWidth="1"/>
    <col min="12285" max="12285" width="13" style="5" customWidth="1"/>
    <col min="12286" max="12286" width="10.75" style="5" customWidth="1"/>
    <col min="12287" max="12287" width="14.625" style="5" customWidth="1"/>
    <col min="12288" max="12288" width="15.125" style="5" customWidth="1"/>
    <col min="12289" max="12289" width="11" style="5" customWidth="1"/>
    <col min="12290" max="12538" width="8.875" style="5"/>
    <col min="12539" max="12539" width="7.125" style="5" customWidth="1"/>
    <col min="12540" max="12540" width="11.25" style="5" customWidth="1"/>
    <col min="12541" max="12541" width="13" style="5" customWidth="1"/>
    <col min="12542" max="12542" width="10.75" style="5" customWidth="1"/>
    <col min="12543" max="12543" width="14.625" style="5" customWidth="1"/>
    <col min="12544" max="12544" width="15.125" style="5" customWidth="1"/>
    <col min="12545" max="12545" width="11" style="5" customWidth="1"/>
    <col min="12546" max="12794" width="8.875" style="5"/>
    <col min="12795" max="12795" width="7.125" style="5" customWidth="1"/>
    <col min="12796" max="12796" width="11.25" style="5" customWidth="1"/>
    <col min="12797" max="12797" width="13" style="5" customWidth="1"/>
    <col min="12798" max="12798" width="10.75" style="5" customWidth="1"/>
    <col min="12799" max="12799" width="14.625" style="5" customWidth="1"/>
    <col min="12800" max="12800" width="15.125" style="5" customWidth="1"/>
    <col min="12801" max="12801" width="11" style="5" customWidth="1"/>
    <col min="12802" max="13050" width="8.875" style="5"/>
    <col min="13051" max="13051" width="7.125" style="5" customWidth="1"/>
    <col min="13052" max="13052" width="11.25" style="5" customWidth="1"/>
    <col min="13053" max="13053" width="13" style="5" customWidth="1"/>
    <col min="13054" max="13054" width="10.75" style="5" customWidth="1"/>
    <col min="13055" max="13055" width="14.625" style="5" customWidth="1"/>
    <col min="13056" max="13056" width="15.125" style="5" customWidth="1"/>
    <col min="13057" max="13057" width="11" style="5" customWidth="1"/>
    <col min="13058" max="13306" width="8.875" style="5"/>
    <col min="13307" max="13307" width="7.125" style="5" customWidth="1"/>
    <col min="13308" max="13308" width="11.25" style="5" customWidth="1"/>
    <col min="13309" max="13309" width="13" style="5" customWidth="1"/>
    <col min="13310" max="13310" width="10.75" style="5" customWidth="1"/>
    <col min="13311" max="13311" width="14.625" style="5" customWidth="1"/>
    <col min="13312" max="13312" width="15.125" style="5" customWidth="1"/>
    <col min="13313" max="13313" width="11" style="5" customWidth="1"/>
    <col min="13314" max="13562" width="8.875" style="5"/>
    <col min="13563" max="13563" width="7.125" style="5" customWidth="1"/>
    <col min="13564" max="13564" width="11.25" style="5" customWidth="1"/>
    <col min="13565" max="13565" width="13" style="5" customWidth="1"/>
    <col min="13566" max="13566" width="10.75" style="5" customWidth="1"/>
    <col min="13567" max="13567" width="14.625" style="5" customWidth="1"/>
    <col min="13568" max="13568" width="15.125" style="5" customWidth="1"/>
    <col min="13569" max="13569" width="11" style="5" customWidth="1"/>
    <col min="13570" max="13818" width="8.875" style="5"/>
    <col min="13819" max="13819" width="7.125" style="5" customWidth="1"/>
    <col min="13820" max="13820" width="11.25" style="5" customWidth="1"/>
    <col min="13821" max="13821" width="13" style="5" customWidth="1"/>
    <col min="13822" max="13822" width="10.75" style="5" customWidth="1"/>
    <col min="13823" max="13823" width="14.625" style="5" customWidth="1"/>
    <col min="13824" max="13824" width="15.125" style="5" customWidth="1"/>
    <col min="13825" max="13825" width="11" style="5" customWidth="1"/>
    <col min="13826" max="14074" width="8.875" style="5"/>
    <col min="14075" max="14075" width="7.125" style="5" customWidth="1"/>
    <col min="14076" max="14076" width="11.25" style="5" customWidth="1"/>
    <col min="14077" max="14077" width="13" style="5" customWidth="1"/>
    <col min="14078" max="14078" width="10.75" style="5" customWidth="1"/>
    <col min="14079" max="14079" width="14.625" style="5" customWidth="1"/>
    <col min="14080" max="14080" width="15.125" style="5" customWidth="1"/>
    <col min="14081" max="14081" width="11" style="5" customWidth="1"/>
    <col min="14082" max="14330" width="8.875" style="5"/>
    <col min="14331" max="14331" width="7.125" style="5" customWidth="1"/>
    <col min="14332" max="14332" width="11.25" style="5" customWidth="1"/>
    <col min="14333" max="14333" width="13" style="5" customWidth="1"/>
    <col min="14334" max="14334" width="10.75" style="5" customWidth="1"/>
    <col min="14335" max="14335" width="14.625" style="5" customWidth="1"/>
    <col min="14336" max="14336" width="15.125" style="5" customWidth="1"/>
    <col min="14337" max="14337" width="11" style="5" customWidth="1"/>
    <col min="14338" max="14586" width="8.875" style="5"/>
    <col min="14587" max="14587" width="7.125" style="5" customWidth="1"/>
    <col min="14588" max="14588" width="11.25" style="5" customWidth="1"/>
    <col min="14589" max="14589" width="13" style="5" customWidth="1"/>
    <col min="14590" max="14590" width="10.75" style="5" customWidth="1"/>
    <col min="14591" max="14591" width="14.625" style="5" customWidth="1"/>
    <col min="14592" max="14592" width="15.125" style="5" customWidth="1"/>
    <col min="14593" max="14593" width="11" style="5" customWidth="1"/>
    <col min="14594" max="14842" width="8.875" style="5"/>
    <col min="14843" max="14843" width="7.125" style="5" customWidth="1"/>
    <col min="14844" max="14844" width="11.25" style="5" customWidth="1"/>
    <col min="14845" max="14845" width="13" style="5" customWidth="1"/>
    <col min="14846" max="14846" width="10.75" style="5" customWidth="1"/>
    <col min="14847" max="14847" width="14.625" style="5" customWidth="1"/>
    <col min="14848" max="14848" width="15.125" style="5" customWidth="1"/>
    <col min="14849" max="14849" width="11" style="5" customWidth="1"/>
    <col min="14850" max="15098" width="8.875" style="5"/>
    <col min="15099" max="15099" width="7.125" style="5" customWidth="1"/>
    <col min="15100" max="15100" width="11.25" style="5" customWidth="1"/>
    <col min="15101" max="15101" width="13" style="5" customWidth="1"/>
    <col min="15102" max="15102" width="10.75" style="5" customWidth="1"/>
    <col min="15103" max="15103" width="14.625" style="5" customWidth="1"/>
    <col min="15104" max="15104" width="15.125" style="5" customWidth="1"/>
    <col min="15105" max="15105" width="11" style="5" customWidth="1"/>
    <col min="15106" max="15354" width="8.875" style="5"/>
    <col min="15355" max="15355" width="7.125" style="5" customWidth="1"/>
    <col min="15356" max="15356" width="11.25" style="5" customWidth="1"/>
    <col min="15357" max="15357" width="13" style="5" customWidth="1"/>
    <col min="15358" max="15358" width="10.75" style="5" customWidth="1"/>
    <col min="15359" max="15359" width="14.625" style="5" customWidth="1"/>
    <col min="15360" max="15360" width="15.125" style="5" customWidth="1"/>
    <col min="15361" max="15361" width="11" style="5" customWidth="1"/>
    <col min="15362" max="15610" width="8.875" style="5"/>
    <col min="15611" max="15611" width="7.125" style="5" customWidth="1"/>
    <col min="15612" max="15612" width="11.25" style="5" customWidth="1"/>
    <col min="15613" max="15613" width="13" style="5" customWidth="1"/>
    <col min="15614" max="15614" width="10.75" style="5" customWidth="1"/>
    <col min="15615" max="15615" width="14.625" style="5" customWidth="1"/>
    <col min="15616" max="15616" width="15.125" style="5" customWidth="1"/>
    <col min="15617" max="15617" width="11" style="5" customWidth="1"/>
    <col min="15618" max="15866" width="8.875" style="5"/>
    <col min="15867" max="15867" width="7.125" style="5" customWidth="1"/>
    <col min="15868" max="15868" width="11.25" style="5" customWidth="1"/>
    <col min="15869" max="15869" width="13" style="5" customWidth="1"/>
    <col min="15870" max="15870" width="10.75" style="5" customWidth="1"/>
    <col min="15871" max="15871" width="14.625" style="5" customWidth="1"/>
    <col min="15872" max="15872" width="15.125" style="5" customWidth="1"/>
    <col min="15873" max="15873" width="11" style="5" customWidth="1"/>
    <col min="15874" max="16122" width="8.875" style="5"/>
    <col min="16123" max="16123" width="7.125" style="5" customWidth="1"/>
    <col min="16124" max="16124" width="11.25" style="5" customWidth="1"/>
    <col min="16125" max="16125" width="13" style="5" customWidth="1"/>
    <col min="16126" max="16126" width="10.75" style="5" customWidth="1"/>
    <col min="16127" max="16127" width="14.625" style="5" customWidth="1"/>
    <col min="16128" max="16128" width="15.125" style="5" customWidth="1"/>
    <col min="16129" max="16129" width="11" style="5" customWidth="1"/>
    <col min="16130" max="16384" width="8.875" style="5"/>
  </cols>
  <sheetData>
    <row r="1" spans="1:16" ht="19.5">
      <c r="A1" s="1" t="s">
        <v>511</v>
      </c>
      <c r="B1" s="125"/>
      <c r="C1" s="293"/>
      <c r="D1" s="294"/>
      <c r="E1" s="125"/>
      <c r="F1" s="293"/>
      <c r="G1" s="294"/>
      <c r="I1"/>
      <c r="J1"/>
      <c r="K1"/>
      <c r="L1"/>
      <c r="M1"/>
      <c r="N1"/>
      <c r="O1"/>
      <c r="P1"/>
    </row>
    <row r="2" spans="1:16" ht="7.5" customHeight="1">
      <c r="I2"/>
      <c r="J2"/>
      <c r="K2"/>
      <c r="L2"/>
      <c r="M2"/>
      <c r="N2"/>
      <c r="O2"/>
      <c r="P2"/>
    </row>
    <row r="3" spans="1:16" s="118" customFormat="1" ht="18" customHeight="1">
      <c r="A3" s="128" t="s">
        <v>416</v>
      </c>
      <c r="B3" s="129"/>
      <c r="C3" s="130"/>
      <c r="D3" s="131"/>
      <c r="E3" s="129"/>
      <c r="F3" s="132"/>
      <c r="G3" s="133"/>
      <c r="I3"/>
      <c r="J3"/>
      <c r="K3"/>
      <c r="L3"/>
      <c r="M3"/>
      <c r="N3"/>
      <c r="O3"/>
      <c r="P3"/>
    </row>
    <row r="4" spans="1:16" ht="18" customHeight="1">
      <c r="A4" s="134" t="s">
        <v>450</v>
      </c>
      <c r="B4" s="65"/>
      <c r="C4" s="297"/>
      <c r="D4" s="298"/>
      <c r="E4" s="65"/>
      <c r="F4" s="299"/>
      <c r="G4" s="138"/>
      <c r="I4"/>
      <c r="J4"/>
      <c r="K4"/>
      <c r="L4"/>
      <c r="M4"/>
      <c r="N4"/>
      <c r="O4"/>
      <c r="P4"/>
    </row>
    <row r="5" spans="1:16" ht="18" customHeight="1">
      <c r="A5" s="74" t="s">
        <v>49</v>
      </c>
      <c r="B5" s="139" t="s">
        <v>50</v>
      </c>
      <c r="C5" s="140"/>
      <c r="D5" s="141"/>
      <c r="E5" s="142" t="s">
        <v>51</v>
      </c>
      <c r="F5" s="140"/>
      <c r="G5" s="141"/>
      <c r="I5"/>
      <c r="J5"/>
      <c r="K5"/>
      <c r="L5"/>
      <c r="M5"/>
      <c r="N5"/>
      <c r="O5"/>
      <c r="P5"/>
    </row>
    <row r="6" spans="1:16" ht="18" customHeight="1">
      <c r="A6" s="90"/>
      <c r="B6" s="30" t="s">
        <v>442</v>
      </c>
      <c r="C6" s="143" t="s">
        <v>443</v>
      </c>
      <c r="D6" s="300" t="s">
        <v>58</v>
      </c>
      <c r="E6" s="30" t="s">
        <v>442</v>
      </c>
      <c r="F6" s="143" t="s">
        <v>443</v>
      </c>
      <c r="G6" s="300" t="s">
        <v>58</v>
      </c>
      <c r="I6" s="453"/>
      <c r="J6" s="453"/>
      <c r="K6" s="453"/>
      <c r="L6" s="453"/>
    </row>
    <row r="7" spans="1:16" ht="18" customHeight="1">
      <c r="A7" s="31">
        <v>1</v>
      </c>
      <c r="B7" s="356">
        <v>31838</v>
      </c>
      <c r="C7" s="87">
        <v>102575</v>
      </c>
      <c r="D7" s="469">
        <f t="shared" ref="D7:D19" si="0">(B7-C7)/C7</f>
        <v>-0.68961247867414088</v>
      </c>
      <c r="E7" s="33">
        <v>61174971</v>
      </c>
      <c r="F7" s="87">
        <v>157168031</v>
      </c>
      <c r="G7" s="469">
        <f t="shared" ref="G7:G19" si="1">(E7-F7)/F7</f>
        <v>-0.61076708405159064</v>
      </c>
      <c r="I7" s="453"/>
      <c r="J7" s="453"/>
    </row>
    <row r="8" spans="1:16" ht="18" customHeight="1">
      <c r="A8" s="31">
        <v>2</v>
      </c>
      <c r="B8" s="356">
        <v>35076</v>
      </c>
      <c r="C8" s="87">
        <v>68335</v>
      </c>
      <c r="D8" s="469">
        <f t="shared" si="0"/>
        <v>-0.48670520231213871</v>
      </c>
      <c r="E8" s="356">
        <v>62026650</v>
      </c>
      <c r="F8" s="87">
        <v>114935015</v>
      </c>
      <c r="G8" s="469">
        <f t="shared" si="1"/>
        <v>-0.46033286722936434</v>
      </c>
      <c r="I8" s="453"/>
      <c r="J8" s="453"/>
      <c r="K8" s="453"/>
      <c r="L8" s="453"/>
    </row>
    <row r="9" spans="1:16" ht="18" customHeight="1">
      <c r="A9" s="31">
        <v>3</v>
      </c>
      <c r="B9" s="356">
        <v>32952</v>
      </c>
      <c r="C9" s="87">
        <v>67324</v>
      </c>
      <c r="D9" s="469">
        <f t="shared" si="0"/>
        <v>-0.51054601627948426</v>
      </c>
      <c r="E9" s="350">
        <v>59290687</v>
      </c>
      <c r="F9" s="87">
        <v>108657809</v>
      </c>
      <c r="G9" s="469">
        <f t="shared" si="1"/>
        <v>-0.4543357026460933</v>
      </c>
      <c r="J9" s="453"/>
      <c r="K9" s="453"/>
    </row>
    <row r="10" spans="1:16" ht="18" customHeight="1">
      <c r="A10" s="31">
        <v>4</v>
      </c>
      <c r="B10" s="357">
        <v>30803</v>
      </c>
      <c r="C10" s="87">
        <v>78722</v>
      </c>
      <c r="D10" s="469">
        <f t="shared" si="0"/>
        <v>-0.60871166891085082</v>
      </c>
      <c r="E10" s="357">
        <v>53645109</v>
      </c>
      <c r="F10" s="87">
        <v>135497637</v>
      </c>
      <c r="G10" s="469">
        <f t="shared" si="1"/>
        <v>-0.60408823218075747</v>
      </c>
    </row>
    <row r="11" spans="1:16" ht="18" customHeight="1">
      <c r="A11" s="31">
        <v>5</v>
      </c>
      <c r="B11" s="356">
        <v>32671</v>
      </c>
      <c r="C11" s="87">
        <v>383679</v>
      </c>
      <c r="D11" s="469">
        <f t="shared" si="0"/>
        <v>-0.91484808915786375</v>
      </c>
      <c r="E11" s="356">
        <v>61360549</v>
      </c>
      <c r="F11" s="87">
        <v>633042627</v>
      </c>
      <c r="G11" s="469">
        <f t="shared" si="1"/>
        <v>-0.90307043099010775</v>
      </c>
    </row>
    <row r="12" spans="1:16" ht="18" customHeight="1">
      <c r="A12" s="31">
        <v>6</v>
      </c>
      <c r="B12" s="356">
        <v>41304</v>
      </c>
      <c r="C12" s="87">
        <v>63099</v>
      </c>
      <c r="D12" s="469">
        <f t="shared" si="0"/>
        <v>-0.34540959444682168</v>
      </c>
      <c r="E12" s="356">
        <v>72243125</v>
      </c>
      <c r="F12" s="87">
        <v>106973248</v>
      </c>
      <c r="G12" s="469">
        <f t="shared" si="1"/>
        <v>-0.32466176029356425</v>
      </c>
      <c r="J12" s="453"/>
      <c r="K12" s="453"/>
    </row>
    <row r="13" spans="1:16" ht="18" customHeight="1">
      <c r="A13" s="31">
        <v>7</v>
      </c>
      <c r="B13" s="358">
        <v>26785</v>
      </c>
      <c r="C13" s="87">
        <v>50927</v>
      </c>
      <c r="D13" s="469">
        <f t="shared" si="0"/>
        <v>-0.47405109274058949</v>
      </c>
      <c r="E13" s="358">
        <v>53256117</v>
      </c>
      <c r="F13" s="87">
        <v>88792506</v>
      </c>
      <c r="G13" s="469">
        <f t="shared" si="1"/>
        <v>-0.4002183359933551</v>
      </c>
    </row>
    <row r="14" spans="1:16" ht="18" customHeight="1">
      <c r="A14" s="31">
        <v>8</v>
      </c>
      <c r="B14" s="356">
        <v>29765</v>
      </c>
      <c r="C14" s="87">
        <v>44985</v>
      </c>
      <c r="D14" s="469">
        <f t="shared" si="0"/>
        <v>-0.33833500055574078</v>
      </c>
      <c r="E14" s="356">
        <v>56910930</v>
      </c>
      <c r="F14" s="87">
        <v>90712357</v>
      </c>
      <c r="G14" s="469">
        <f t="shared" si="1"/>
        <v>-0.37262207837902395</v>
      </c>
      <c r="J14" s="453"/>
      <c r="K14" s="453"/>
    </row>
    <row r="15" spans="1:16" ht="18" customHeight="1">
      <c r="A15" s="31">
        <v>9</v>
      </c>
      <c r="B15" s="27">
        <v>19759</v>
      </c>
      <c r="C15" s="87">
        <v>39289</v>
      </c>
      <c r="D15" s="469">
        <f t="shared" si="0"/>
        <v>-0.49708569828705235</v>
      </c>
      <c r="E15" s="27">
        <v>40283509</v>
      </c>
      <c r="F15" s="87">
        <v>79224306</v>
      </c>
      <c r="G15" s="469">
        <f t="shared" si="1"/>
        <v>-0.49152588348328352</v>
      </c>
    </row>
    <row r="16" spans="1:16" ht="18" customHeight="1">
      <c r="A16" s="31">
        <v>10</v>
      </c>
      <c r="B16" s="27">
        <v>24487</v>
      </c>
      <c r="C16" s="87">
        <v>28734</v>
      </c>
      <c r="D16" s="469">
        <f t="shared" si="0"/>
        <v>-0.14780399526693117</v>
      </c>
      <c r="E16" s="27">
        <v>48507216</v>
      </c>
      <c r="F16" s="87">
        <v>58393920</v>
      </c>
      <c r="G16" s="469">
        <f t="shared" si="1"/>
        <v>-0.16931050355927466</v>
      </c>
    </row>
    <row r="17" spans="1:18" ht="18" customHeight="1">
      <c r="A17" s="31">
        <v>11</v>
      </c>
      <c r="B17" s="27">
        <v>25941</v>
      </c>
      <c r="C17" s="87">
        <v>38247</v>
      </c>
      <c r="D17" s="469">
        <f t="shared" si="0"/>
        <v>-0.32175072554710171</v>
      </c>
      <c r="E17" s="27">
        <v>45261980</v>
      </c>
      <c r="F17" s="87">
        <v>78049576</v>
      </c>
      <c r="G17" s="469">
        <f t="shared" si="1"/>
        <v>-0.42008679201537236</v>
      </c>
    </row>
    <row r="18" spans="1:18" ht="18" customHeight="1">
      <c r="A18" s="31">
        <v>12</v>
      </c>
      <c r="B18" s="27">
        <v>32389</v>
      </c>
      <c r="C18" s="87">
        <v>37597</v>
      </c>
      <c r="D18" s="469">
        <f t="shared" si="0"/>
        <v>-0.13852169056041705</v>
      </c>
      <c r="E18" s="27">
        <v>58136571</v>
      </c>
      <c r="F18" s="87">
        <v>78090935</v>
      </c>
      <c r="G18" s="469">
        <f t="shared" si="1"/>
        <v>-0.25552727726976249</v>
      </c>
      <c r="I18" s="454"/>
      <c r="J18" s="454"/>
      <c r="K18" s="454"/>
      <c r="L18" s="454"/>
      <c r="M18"/>
      <c r="N18"/>
      <c r="O18"/>
      <c r="P18"/>
      <c r="Q18"/>
      <c r="R18"/>
    </row>
    <row r="19" spans="1:18" s="111" customFormat="1" ht="18" customHeight="1">
      <c r="A19" s="32" t="s">
        <v>48</v>
      </c>
      <c r="B19" s="33">
        <f>SUM(B7:B18)</f>
        <v>363770</v>
      </c>
      <c r="C19" s="87">
        <f>SUM(C7:C18)</f>
        <v>1003513</v>
      </c>
      <c r="D19" s="469">
        <f t="shared" si="0"/>
        <v>-0.63750345037881917</v>
      </c>
      <c r="E19" s="33">
        <f>SUM(E7:E18)</f>
        <v>672097414</v>
      </c>
      <c r="F19" s="87">
        <f>SUM(F7:F18)</f>
        <v>1729537967</v>
      </c>
      <c r="G19" s="469">
        <f t="shared" si="1"/>
        <v>-0.61140060130290275</v>
      </c>
      <c r="H19" s="5"/>
      <c r="I19" s="454"/>
      <c r="J19" s="454"/>
      <c r="K19" s="454"/>
      <c r="L19" s="454"/>
      <c r="M19"/>
      <c r="N19"/>
      <c r="O19"/>
      <c r="P19"/>
      <c r="Q19"/>
      <c r="R19"/>
    </row>
    <row r="20" spans="1:18" s="111" customFormat="1" ht="9" customHeight="1">
      <c r="A20" s="38"/>
      <c r="B20" s="39"/>
      <c r="C20" s="455"/>
      <c r="D20" s="301"/>
      <c r="E20" s="39"/>
      <c r="F20" s="455"/>
      <c r="G20" s="301"/>
      <c r="H20" s="5"/>
      <c r="I20" s="454"/>
      <c r="J20" s="454"/>
      <c r="K20"/>
      <c r="L20"/>
      <c r="M20"/>
      <c r="N20"/>
      <c r="O20"/>
      <c r="P20"/>
      <c r="Q20"/>
      <c r="R20"/>
    </row>
    <row r="21" spans="1:18" s="111" customFormat="1" ht="8.25" customHeight="1">
      <c r="A21" s="38"/>
      <c r="B21" s="39"/>
      <c r="C21" s="455"/>
      <c r="D21" s="301"/>
      <c r="E21" s="39"/>
      <c r="F21" s="455"/>
      <c r="G21" s="301"/>
      <c r="H21" s="5"/>
      <c r="I21" s="454"/>
      <c r="J21" s="454"/>
      <c r="K21" s="454"/>
      <c r="L21" s="454"/>
      <c r="M21"/>
      <c r="N21"/>
      <c r="O21"/>
      <c r="P21"/>
      <c r="Q21"/>
      <c r="R21"/>
    </row>
    <row r="22" spans="1:18" ht="18" customHeight="1">
      <c r="A22" s="1" t="s">
        <v>510</v>
      </c>
      <c r="B22" s="125"/>
      <c r="C22" s="293"/>
      <c r="D22" s="294"/>
      <c r="E22" s="125"/>
      <c r="F22" s="293"/>
      <c r="G22" s="294"/>
      <c r="I22"/>
      <c r="J22"/>
      <c r="K22"/>
      <c r="L22"/>
      <c r="M22"/>
      <c r="N22"/>
      <c r="O22"/>
      <c r="P22"/>
      <c r="Q22"/>
      <c r="R22"/>
    </row>
    <row r="23" spans="1:18" ht="6.75" customHeight="1">
      <c r="A23" s="1"/>
      <c r="B23" s="125"/>
      <c r="C23" s="293"/>
      <c r="D23" s="294"/>
      <c r="E23" s="125"/>
      <c r="F23" s="293"/>
      <c r="G23" s="294"/>
      <c r="I23"/>
      <c r="J23"/>
      <c r="K23"/>
      <c r="L23"/>
      <c r="M23"/>
      <c r="N23"/>
      <c r="O23"/>
      <c r="P23"/>
      <c r="Q23"/>
      <c r="R23"/>
    </row>
    <row r="24" spans="1:18" s="118" customFormat="1" ht="18" customHeight="1">
      <c r="A24" s="148" t="s">
        <v>414</v>
      </c>
      <c r="B24" s="149"/>
      <c r="C24" s="150"/>
      <c r="D24" s="151"/>
      <c r="E24" s="149"/>
      <c r="F24" s="152"/>
      <c r="G24" s="153"/>
      <c r="I24"/>
      <c r="J24"/>
      <c r="K24"/>
      <c r="L24"/>
      <c r="M24"/>
      <c r="N24"/>
      <c r="O24"/>
      <c r="P24"/>
      <c r="Q24"/>
      <c r="R24"/>
    </row>
    <row r="25" spans="1:18" ht="18" customHeight="1">
      <c r="A25" s="134" t="s">
        <v>444</v>
      </c>
      <c r="B25" s="154"/>
      <c r="C25" s="302"/>
      <c r="D25" s="303"/>
      <c r="E25" s="154"/>
      <c r="F25" s="304"/>
      <c r="G25" s="158"/>
      <c r="I25"/>
      <c r="J25"/>
      <c r="K25"/>
      <c r="L25"/>
      <c r="M25"/>
      <c r="N25"/>
      <c r="O25"/>
      <c r="P25"/>
      <c r="Q25"/>
      <c r="R25"/>
    </row>
    <row r="26" spans="1:18" ht="18" customHeight="1">
      <c r="A26" s="74" t="s">
        <v>49</v>
      </c>
      <c r="B26" s="159" t="s">
        <v>50</v>
      </c>
      <c r="C26" s="160"/>
      <c r="D26" s="161"/>
      <c r="E26" s="162" t="s">
        <v>51</v>
      </c>
      <c r="F26" s="160"/>
      <c r="G26" s="161"/>
    </row>
    <row r="27" spans="1:18" ht="18" customHeight="1">
      <c r="A27" s="90"/>
      <c r="B27" s="30" t="s">
        <v>442</v>
      </c>
      <c r="C27" s="143" t="s">
        <v>443</v>
      </c>
      <c r="D27" s="300" t="s">
        <v>410</v>
      </c>
      <c r="E27" s="30" t="s">
        <v>442</v>
      </c>
      <c r="F27" s="143" t="s">
        <v>443</v>
      </c>
      <c r="G27" s="300" t="s">
        <v>411</v>
      </c>
    </row>
    <row r="28" spans="1:18" ht="18" customHeight="1">
      <c r="A28" s="31">
        <v>1</v>
      </c>
      <c r="B28" s="356">
        <v>11</v>
      </c>
      <c r="C28" s="87">
        <v>661</v>
      </c>
      <c r="D28" s="469">
        <f t="shared" ref="D28:D39" si="2">(B28-C28)/C28</f>
        <v>-0.98335854765506803</v>
      </c>
      <c r="E28" s="356">
        <v>15617</v>
      </c>
      <c r="F28" s="87">
        <v>457222</v>
      </c>
      <c r="G28" s="469">
        <f t="shared" ref="G28:G39" si="3">(E28-F28)/F28</f>
        <v>-0.96584372580497002</v>
      </c>
    </row>
    <row r="29" spans="1:18" ht="18" customHeight="1">
      <c r="A29" s="31">
        <v>2</v>
      </c>
      <c r="B29" s="356">
        <v>106</v>
      </c>
      <c r="C29" s="87">
        <v>306</v>
      </c>
      <c r="D29" s="469">
        <f t="shared" si="2"/>
        <v>-0.65359477124183007</v>
      </c>
      <c r="E29" s="356">
        <v>42589</v>
      </c>
      <c r="F29" s="87">
        <v>343954</v>
      </c>
      <c r="G29" s="469">
        <f t="shared" si="3"/>
        <v>-0.87617820987690209</v>
      </c>
      <c r="I29"/>
      <c r="J29"/>
      <c r="K29"/>
      <c r="L29"/>
      <c r="M29"/>
      <c r="N29"/>
      <c r="O29"/>
      <c r="P29"/>
    </row>
    <row r="30" spans="1:18" ht="18" customHeight="1">
      <c r="A30" s="31">
        <v>3</v>
      </c>
      <c r="B30" s="356">
        <v>326</v>
      </c>
      <c r="C30" s="87">
        <v>1748</v>
      </c>
      <c r="D30" s="469">
        <f t="shared" si="2"/>
        <v>-0.81350114416475972</v>
      </c>
      <c r="E30" s="356">
        <v>166330</v>
      </c>
      <c r="F30" s="87">
        <v>1134184</v>
      </c>
      <c r="G30" s="469">
        <f t="shared" si="3"/>
        <v>-0.85334831032707215</v>
      </c>
      <c r="I30"/>
      <c r="J30"/>
      <c r="K30"/>
      <c r="L30"/>
      <c r="M30"/>
      <c r="N30"/>
      <c r="O30"/>
      <c r="P30"/>
    </row>
    <row r="31" spans="1:18" ht="18" customHeight="1">
      <c r="A31" s="31">
        <v>4</v>
      </c>
      <c r="B31" s="356">
        <v>686</v>
      </c>
      <c r="C31" s="87">
        <v>413</v>
      </c>
      <c r="D31" s="469">
        <f t="shared" si="2"/>
        <v>0.66101694915254239</v>
      </c>
      <c r="E31" s="357">
        <v>422430</v>
      </c>
      <c r="F31" s="87">
        <v>387680</v>
      </c>
      <c r="G31" s="469">
        <f t="shared" si="3"/>
        <v>8.9635782088320265E-2</v>
      </c>
      <c r="I31"/>
      <c r="J31"/>
      <c r="K31"/>
      <c r="L31"/>
      <c r="M31"/>
      <c r="N31"/>
      <c r="O31"/>
      <c r="P31"/>
    </row>
    <row r="32" spans="1:18" ht="18" customHeight="1">
      <c r="A32" s="31">
        <v>5</v>
      </c>
      <c r="B32" s="356">
        <v>254</v>
      </c>
      <c r="C32" s="87">
        <v>2715</v>
      </c>
      <c r="D32" s="469">
        <f t="shared" si="2"/>
        <v>-0.9064456721915285</v>
      </c>
      <c r="E32" s="356">
        <v>229365</v>
      </c>
      <c r="F32" s="87">
        <v>1301531</v>
      </c>
      <c r="G32" s="469">
        <f t="shared" si="3"/>
        <v>-0.82377292588497697</v>
      </c>
      <c r="I32"/>
      <c r="J32"/>
      <c r="K32"/>
      <c r="L32"/>
      <c r="M32"/>
      <c r="N32"/>
      <c r="O32"/>
      <c r="P32"/>
    </row>
    <row r="33" spans="1:16" ht="18" customHeight="1">
      <c r="A33" s="31">
        <v>6</v>
      </c>
      <c r="B33" s="356">
        <v>352</v>
      </c>
      <c r="C33" s="87">
        <v>947</v>
      </c>
      <c r="D33" s="469">
        <f t="shared" si="2"/>
        <v>-0.62829989440337908</v>
      </c>
      <c r="E33" s="356">
        <v>331158</v>
      </c>
      <c r="F33" s="87">
        <v>961015</v>
      </c>
      <c r="G33" s="469">
        <f t="shared" si="3"/>
        <v>-0.65540808416101726</v>
      </c>
      <c r="I33"/>
      <c r="J33"/>
      <c r="K33"/>
      <c r="L33"/>
      <c r="M33"/>
      <c r="N33"/>
      <c r="O33"/>
      <c r="P33"/>
    </row>
    <row r="34" spans="1:16" ht="18" customHeight="1">
      <c r="A34" s="31">
        <v>7</v>
      </c>
      <c r="B34" s="356">
        <v>542</v>
      </c>
      <c r="C34" s="87">
        <v>670</v>
      </c>
      <c r="D34" s="469">
        <f t="shared" si="2"/>
        <v>-0.19104477611940299</v>
      </c>
      <c r="E34" s="356">
        <v>426123</v>
      </c>
      <c r="F34" s="87">
        <v>485378</v>
      </c>
      <c r="G34" s="469">
        <f t="shared" si="3"/>
        <v>-0.12208011075903728</v>
      </c>
      <c r="I34"/>
      <c r="J34"/>
      <c r="K34"/>
      <c r="L34"/>
      <c r="M34"/>
      <c r="N34"/>
      <c r="O34"/>
      <c r="P34"/>
    </row>
    <row r="35" spans="1:16" ht="18" customHeight="1">
      <c r="A35" s="31">
        <v>8</v>
      </c>
      <c r="B35" s="356">
        <v>928</v>
      </c>
      <c r="C35" s="87">
        <v>994</v>
      </c>
      <c r="D35" s="469">
        <f t="shared" si="2"/>
        <v>-6.6398390342052319E-2</v>
      </c>
      <c r="E35" s="356">
        <v>790058</v>
      </c>
      <c r="F35" s="87">
        <v>648641</v>
      </c>
      <c r="G35" s="469">
        <f t="shared" si="3"/>
        <v>0.21802044582442368</v>
      </c>
      <c r="I35"/>
      <c r="J35"/>
      <c r="K35"/>
      <c r="L35"/>
      <c r="M35"/>
      <c r="N35"/>
      <c r="O35"/>
      <c r="P35"/>
    </row>
    <row r="36" spans="1:16" ht="18" customHeight="1">
      <c r="A36" s="31">
        <v>9</v>
      </c>
      <c r="B36" s="27">
        <v>146</v>
      </c>
      <c r="C36" s="87">
        <v>915</v>
      </c>
      <c r="D36" s="469">
        <f t="shared" si="2"/>
        <v>-0.84043715846994538</v>
      </c>
      <c r="E36" s="27">
        <v>123492</v>
      </c>
      <c r="F36" s="87">
        <v>818658</v>
      </c>
      <c r="G36" s="469">
        <f t="shared" si="3"/>
        <v>-0.84915312621387684</v>
      </c>
      <c r="I36"/>
      <c r="J36"/>
      <c r="K36"/>
      <c r="L36"/>
      <c r="M36"/>
      <c r="N36"/>
      <c r="O36"/>
      <c r="P36"/>
    </row>
    <row r="37" spans="1:16" ht="18" customHeight="1">
      <c r="A37" s="31">
        <v>10</v>
      </c>
      <c r="B37" s="27">
        <v>110</v>
      </c>
      <c r="C37" s="87">
        <v>5</v>
      </c>
      <c r="D37" s="469">
        <f t="shared" si="2"/>
        <v>21</v>
      </c>
      <c r="E37" s="27">
        <v>105064</v>
      </c>
      <c r="F37" s="87">
        <v>1738</v>
      </c>
      <c r="G37" s="469">
        <f t="shared" si="3"/>
        <v>59.451093210586883</v>
      </c>
      <c r="I37"/>
      <c r="J37"/>
      <c r="K37"/>
      <c r="L37"/>
      <c r="M37"/>
      <c r="N37"/>
      <c r="O37"/>
      <c r="P37"/>
    </row>
    <row r="38" spans="1:16" ht="18" customHeight="1">
      <c r="A38" s="31">
        <v>11</v>
      </c>
      <c r="B38" s="27">
        <v>680</v>
      </c>
      <c r="C38" s="87">
        <v>75</v>
      </c>
      <c r="D38" s="469">
        <f t="shared" si="2"/>
        <v>8.0666666666666664</v>
      </c>
      <c r="E38" s="27">
        <v>500311</v>
      </c>
      <c r="F38" s="87">
        <v>68775</v>
      </c>
      <c r="G38" s="469">
        <f t="shared" si="3"/>
        <v>6.2746055979643769</v>
      </c>
      <c r="I38"/>
      <c r="J38"/>
      <c r="K38"/>
      <c r="L38"/>
      <c r="M38"/>
      <c r="N38"/>
      <c r="O38"/>
      <c r="P38"/>
    </row>
    <row r="39" spans="1:16" ht="18" customHeight="1">
      <c r="A39" s="31">
        <v>12</v>
      </c>
      <c r="B39" s="27">
        <v>223</v>
      </c>
      <c r="C39" s="87">
        <v>1123</v>
      </c>
      <c r="D39" s="469">
        <f t="shared" si="2"/>
        <v>-0.80142475512021372</v>
      </c>
      <c r="E39" s="27">
        <v>145136</v>
      </c>
      <c r="F39" s="87">
        <v>283211</v>
      </c>
      <c r="G39" s="469">
        <f t="shared" si="3"/>
        <v>-0.4875340293985756</v>
      </c>
      <c r="I39" s="454"/>
      <c r="J39" s="454"/>
      <c r="K39"/>
      <c r="L39"/>
      <c r="M39"/>
      <c r="N39"/>
      <c r="O39"/>
      <c r="P39"/>
    </row>
    <row r="40" spans="1:16" s="111" customFormat="1" ht="18" customHeight="1">
      <c r="A40" s="32" t="s">
        <v>48</v>
      </c>
      <c r="B40" s="33">
        <f>SUM(B28:B39)</f>
        <v>4364</v>
      </c>
      <c r="C40" s="87">
        <f>SUM(C28:C39)</f>
        <v>10572</v>
      </c>
      <c r="D40" s="469">
        <f t="shared" ref="D40" si="4">(B40-C40)/C40</f>
        <v>-0.58721150208096862</v>
      </c>
      <c r="E40" s="33">
        <f>SUM(E28:E39)</f>
        <v>3297673</v>
      </c>
      <c r="F40" s="87">
        <f>SUM(F28:F39)</f>
        <v>6891987</v>
      </c>
      <c r="G40" s="469">
        <f t="shared" ref="G40" si="5">(E40-F40)/F40</f>
        <v>-0.52152071673959921</v>
      </c>
      <c r="H40" s="5"/>
      <c r="I40"/>
      <c r="J40"/>
      <c r="K40"/>
      <c r="L40"/>
      <c r="M40"/>
      <c r="N40"/>
      <c r="O40"/>
      <c r="P40"/>
    </row>
    <row r="41" spans="1:16" s="111" customFormat="1" ht="6.75" customHeight="1">
      <c r="A41" s="38"/>
      <c r="B41" s="39"/>
      <c r="C41" s="455"/>
      <c r="D41" s="301"/>
      <c r="E41" s="39"/>
      <c r="F41" s="455"/>
      <c r="G41" s="301"/>
      <c r="H41" s="5"/>
      <c r="I41" s="454"/>
      <c r="J41" s="454"/>
      <c r="K41" s="454"/>
      <c r="L41" s="454"/>
      <c r="M41"/>
      <c r="N41"/>
      <c r="O41"/>
      <c r="P41"/>
    </row>
    <row r="42" spans="1:16" s="13" customFormat="1">
      <c r="A42" s="509" t="s">
        <v>475</v>
      </c>
      <c r="C42" s="164"/>
      <c r="D42" s="165"/>
      <c r="F42" s="164"/>
      <c r="G42" s="165"/>
      <c r="H42" s="5"/>
      <c r="I42"/>
      <c r="J42"/>
      <c r="K42"/>
      <c r="L42"/>
      <c r="M42"/>
      <c r="N42"/>
      <c r="O42"/>
      <c r="P42"/>
    </row>
    <row r="43" spans="1:16">
      <c r="I43"/>
      <c r="J43"/>
      <c r="K43"/>
      <c r="L43"/>
      <c r="M43"/>
      <c r="N43"/>
      <c r="O43"/>
      <c r="P43"/>
    </row>
    <row r="44" spans="1:16">
      <c r="I44"/>
      <c r="J44"/>
      <c r="K44"/>
      <c r="L44"/>
      <c r="M44"/>
      <c r="N44"/>
      <c r="O44"/>
      <c r="P44"/>
    </row>
  </sheetData>
  <phoneticPr fontId="3" type="noConversion"/>
  <conditionalFormatting sqref="B7:B9 B11:B14">
    <cfRule type="cellIs" dxfId="31" priority="35" operator="lessThan">
      <formula>0</formula>
    </cfRule>
  </conditionalFormatting>
  <conditionalFormatting sqref="B28:B35">
    <cfRule type="cellIs" dxfId="30" priority="5" operator="lessThan">
      <formula>0</formula>
    </cfRule>
  </conditionalFormatting>
  <conditionalFormatting sqref="D7:D19">
    <cfRule type="cellIs" dxfId="29" priority="1" operator="greaterThanOrEqual">
      <formula>0</formula>
    </cfRule>
    <cfRule type="cellIs" dxfId="28" priority="2" operator="lessThan">
      <formula>0</formula>
    </cfRule>
  </conditionalFormatting>
  <conditionalFormatting sqref="D28:D40">
    <cfRule type="cellIs" dxfId="27" priority="20" operator="greaterThanOrEqual">
      <formula>0</formula>
    </cfRule>
    <cfRule type="cellIs" dxfId="26" priority="21" operator="lessThan">
      <formula>0</formula>
    </cfRule>
  </conditionalFormatting>
  <conditionalFormatting sqref="E8:E9 E11:E14">
    <cfRule type="cellIs" dxfId="25" priority="34" operator="lessThan">
      <formula>0</formula>
    </cfRule>
  </conditionalFormatting>
  <conditionalFormatting sqref="E28:E30 E32:E35">
    <cfRule type="cellIs" dxfId="24" priority="32" operator="lessThan">
      <formula>0</formula>
    </cfRule>
  </conditionalFormatting>
  <conditionalFormatting sqref="G7:G19">
    <cfRule type="cellIs" dxfId="23" priority="26" operator="greaterThanOrEqual">
      <formula>0</formula>
    </cfRule>
    <cfRule type="cellIs" dxfId="22" priority="27" operator="lessThan">
      <formula>0</formula>
    </cfRule>
  </conditionalFormatting>
  <conditionalFormatting sqref="G28:G40">
    <cfRule type="cellIs" dxfId="21" priority="16" operator="greaterThanOrEqual">
      <formula>0</formula>
    </cfRule>
    <cfRule type="cellIs" dxfId="20" priority="17" operator="lessThan">
      <formula>0</formula>
    </cfRule>
  </conditionalFormatting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69"/>
  <sheetViews>
    <sheetView zoomScaleNormal="100" workbookViewId="0">
      <pane xSplit="1" topLeftCell="B1" activePane="topRight" state="frozen"/>
      <selection pane="topRight" activeCell="A4" sqref="A4"/>
    </sheetView>
  </sheetViews>
  <sheetFormatPr defaultColWidth="10" defaultRowHeight="16.5"/>
  <cols>
    <col min="1" max="1" width="24.25" style="13" customWidth="1"/>
    <col min="2" max="2" width="1.5" style="13" customWidth="1"/>
    <col min="3" max="3" width="17.875" style="309" customWidth="1"/>
    <col min="4" max="4" width="19.625" style="309" customWidth="1"/>
    <col min="5" max="5" width="2.375" style="309" customWidth="1"/>
    <col min="6" max="6" width="17.125" style="309" customWidth="1"/>
    <col min="7" max="7" width="19" style="309" customWidth="1"/>
    <col min="8" max="8" width="2.125" style="309" customWidth="1"/>
    <col min="9" max="9" width="15.625" style="309" customWidth="1"/>
    <col min="10" max="10" width="17.875" style="309" customWidth="1"/>
    <col min="11" max="11" width="2.5" style="309" customWidth="1"/>
    <col min="12" max="12" width="17.125" style="309" customWidth="1"/>
    <col min="13" max="13" width="18.5" style="309" customWidth="1"/>
    <col min="14" max="256" width="10" style="13"/>
    <col min="257" max="257" width="19.5" style="13" customWidth="1"/>
    <col min="258" max="258" width="1.5" style="13" customWidth="1"/>
    <col min="259" max="260" width="15.625" style="13" customWidth="1"/>
    <col min="261" max="261" width="2.375" style="13" customWidth="1"/>
    <col min="262" max="262" width="17.125" style="13" customWidth="1"/>
    <col min="263" max="263" width="17.875" style="13" customWidth="1"/>
    <col min="264" max="264" width="2.125" style="13" customWidth="1"/>
    <col min="265" max="266" width="15.625" style="13" customWidth="1"/>
    <col min="267" max="267" width="2.5" style="13" customWidth="1"/>
    <col min="268" max="268" width="17.125" style="13" customWidth="1"/>
    <col min="269" max="269" width="18.5" style="13" customWidth="1"/>
    <col min="270" max="512" width="10" style="13"/>
    <col min="513" max="513" width="19.5" style="13" customWidth="1"/>
    <col min="514" max="514" width="1.5" style="13" customWidth="1"/>
    <col min="515" max="516" width="15.625" style="13" customWidth="1"/>
    <col min="517" max="517" width="2.375" style="13" customWidth="1"/>
    <col min="518" max="518" width="17.125" style="13" customWidth="1"/>
    <col min="519" max="519" width="17.875" style="13" customWidth="1"/>
    <col min="520" max="520" width="2.125" style="13" customWidth="1"/>
    <col min="521" max="522" width="15.625" style="13" customWidth="1"/>
    <col min="523" max="523" width="2.5" style="13" customWidth="1"/>
    <col min="524" max="524" width="17.125" style="13" customWidth="1"/>
    <col min="525" max="525" width="18.5" style="13" customWidth="1"/>
    <col min="526" max="768" width="10" style="13"/>
    <col min="769" max="769" width="19.5" style="13" customWidth="1"/>
    <col min="770" max="770" width="1.5" style="13" customWidth="1"/>
    <col min="771" max="772" width="15.625" style="13" customWidth="1"/>
    <col min="773" max="773" width="2.375" style="13" customWidth="1"/>
    <col min="774" max="774" width="17.125" style="13" customWidth="1"/>
    <col min="775" max="775" width="17.875" style="13" customWidth="1"/>
    <col min="776" max="776" width="2.125" style="13" customWidth="1"/>
    <col min="777" max="778" width="15.625" style="13" customWidth="1"/>
    <col min="779" max="779" width="2.5" style="13" customWidth="1"/>
    <col min="780" max="780" width="17.125" style="13" customWidth="1"/>
    <col min="781" max="781" width="18.5" style="13" customWidth="1"/>
    <col min="782" max="1024" width="10" style="13"/>
    <col min="1025" max="1025" width="19.5" style="13" customWidth="1"/>
    <col min="1026" max="1026" width="1.5" style="13" customWidth="1"/>
    <col min="1027" max="1028" width="15.625" style="13" customWidth="1"/>
    <col min="1029" max="1029" width="2.375" style="13" customWidth="1"/>
    <col min="1030" max="1030" width="17.125" style="13" customWidth="1"/>
    <col min="1031" max="1031" width="17.875" style="13" customWidth="1"/>
    <col min="1032" max="1032" width="2.125" style="13" customWidth="1"/>
    <col min="1033" max="1034" width="15.625" style="13" customWidth="1"/>
    <col min="1035" max="1035" width="2.5" style="13" customWidth="1"/>
    <col min="1036" max="1036" width="17.125" style="13" customWidth="1"/>
    <col min="1037" max="1037" width="18.5" style="13" customWidth="1"/>
    <col min="1038" max="1280" width="10" style="13"/>
    <col min="1281" max="1281" width="19.5" style="13" customWidth="1"/>
    <col min="1282" max="1282" width="1.5" style="13" customWidth="1"/>
    <col min="1283" max="1284" width="15.625" style="13" customWidth="1"/>
    <col min="1285" max="1285" width="2.375" style="13" customWidth="1"/>
    <col min="1286" max="1286" width="17.125" style="13" customWidth="1"/>
    <col min="1287" max="1287" width="17.875" style="13" customWidth="1"/>
    <col min="1288" max="1288" width="2.125" style="13" customWidth="1"/>
    <col min="1289" max="1290" width="15.625" style="13" customWidth="1"/>
    <col min="1291" max="1291" width="2.5" style="13" customWidth="1"/>
    <col min="1292" max="1292" width="17.125" style="13" customWidth="1"/>
    <col min="1293" max="1293" width="18.5" style="13" customWidth="1"/>
    <col min="1294" max="1536" width="10" style="13"/>
    <col min="1537" max="1537" width="19.5" style="13" customWidth="1"/>
    <col min="1538" max="1538" width="1.5" style="13" customWidth="1"/>
    <col min="1539" max="1540" width="15.625" style="13" customWidth="1"/>
    <col min="1541" max="1541" width="2.375" style="13" customWidth="1"/>
    <col min="1542" max="1542" width="17.125" style="13" customWidth="1"/>
    <col min="1543" max="1543" width="17.875" style="13" customWidth="1"/>
    <col min="1544" max="1544" width="2.125" style="13" customWidth="1"/>
    <col min="1545" max="1546" width="15.625" style="13" customWidth="1"/>
    <col min="1547" max="1547" width="2.5" style="13" customWidth="1"/>
    <col min="1548" max="1548" width="17.125" style="13" customWidth="1"/>
    <col min="1549" max="1549" width="18.5" style="13" customWidth="1"/>
    <col min="1550" max="1792" width="10" style="13"/>
    <col min="1793" max="1793" width="19.5" style="13" customWidth="1"/>
    <col min="1794" max="1794" width="1.5" style="13" customWidth="1"/>
    <col min="1795" max="1796" width="15.625" style="13" customWidth="1"/>
    <col min="1797" max="1797" width="2.375" style="13" customWidth="1"/>
    <col min="1798" max="1798" width="17.125" style="13" customWidth="1"/>
    <col min="1799" max="1799" width="17.875" style="13" customWidth="1"/>
    <col min="1800" max="1800" width="2.125" style="13" customWidth="1"/>
    <col min="1801" max="1802" width="15.625" style="13" customWidth="1"/>
    <col min="1803" max="1803" width="2.5" style="13" customWidth="1"/>
    <col min="1804" max="1804" width="17.125" style="13" customWidth="1"/>
    <col min="1805" max="1805" width="18.5" style="13" customWidth="1"/>
    <col min="1806" max="2048" width="10" style="13"/>
    <col min="2049" max="2049" width="19.5" style="13" customWidth="1"/>
    <col min="2050" max="2050" width="1.5" style="13" customWidth="1"/>
    <col min="2051" max="2052" width="15.625" style="13" customWidth="1"/>
    <col min="2053" max="2053" width="2.375" style="13" customWidth="1"/>
    <col min="2054" max="2054" width="17.125" style="13" customWidth="1"/>
    <col min="2055" max="2055" width="17.875" style="13" customWidth="1"/>
    <col min="2056" max="2056" width="2.125" style="13" customWidth="1"/>
    <col min="2057" max="2058" width="15.625" style="13" customWidth="1"/>
    <col min="2059" max="2059" width="2.5" style="13" customWidth="1"/>
    <col min="2060" max="2060" width="17.125" style="13" customWidth="1"/>
    <col min="2061" max="2061" width="18.5" style="13" customWidth="1"/>
    <col min="2062" max="2304" width="10" style="13"/>
    <col min="2305" max="2305" width="19.5" style="13" customWidth="1"/>
    <col min="2306" max="2306" width="1.5" style="13" customWidth="1"/>
    <col min="2307" max="2308" width="15.625" style="13" customWidth="1"/>
    <col min="2309" max="2309" width="2.375" style="13" customWidth="1"/>
    <col min="2310" max="2310" width="17.125" style="13" customWidth="1"/>
    <col min="2311" max="2311" width="17.875" style="13" customWidth="1"/>
    <col min="2312" max="2312" width="2.125" style="13" customWidth="1"/>
    <col min="2313" max="2314" width="15.625" style="13" customWidth="1"/>
    <col min="2315" max="2315" width="2.5" style="13" customWidth="1"/>
    <col min="2316" max="2316" width="17.125" style="13" customWidth="1"/>
    <col min="2317" max="2317" width="18.5" style="13" customWidth="1"/>
    <col min="2318" max="2560" width="10" style="13"/>
    <col min="2561" max="2561" width="19.5" style="13" customWidth="1"/>
    <col min="2562" max="2562" width="1.5" style="13" customWidth="1"/>
    <col min="2563" max="2564" width="15.625" style="13" customWidth="1"/>
    <col min="2565" max="2565" width="2.375" style="13" customWidth="1"/>
    <col min="2566" max="2566" width="17.125" style="13" customWidth="1"/>
    <col min="2567" max="2567" width="17.875" style="13" customWidth="1"/>
    <col min="2568" max="2568" width="2.125" style="13" customWidth="1"/>
    <col min="2569" max="2570" width="15.625" style="13" customWidth="1"/>
    <col min="2571" max="2571" width="2.5" style="13" customWidth="1"/>
    <col min="2572" max="2572" width="17.125" style="13" customWidth="1"/>
    <col min="2573" max="2573" width="18.5" style="13" customWidth="1"/>
    <col min="2574" max="2816" width="10" style="13"/>
    <col min="2817" max="2817" width="19.5" style="13" customWidth="1"/>
    <col min="2818" max="2818" width="1.5" style="13" customWidth="1"/>
    <col min="2819" max="2820" width="15.625" style="13" customWidth="1"/>
    <col min="2821" max="2821" width="2.375" style="13" customWidth="1"/>
    <col min="2822" max="2822" width="17.125" style="13" customWidth="1"/>
    <col min="2823" max="2823" width="17.875" style="13" customWidth="1"/>
    <col min="2824" max="2824" width="2.125" style="13" customWidth="1"/>
    <col min="2825" max="2826" width="15.625" style="13" customWidth="1"/>
    <col min="2827" max="2827" width="2.5" style="13" customWidth="1"/>
    <col min="2828" max="2828" width="17.125" style="13" customWidth="1"/>
    <col min="2829" max="2829" width="18.5" style="13" customWidth="1"/>
    <col min="2830" max="3072" width="10" style="13"/>
    <col min="3073" max="3073" width="19.5" style="13" customWidth="1"/>
    <col min="3074" max="3074" width="1.5" style="13" customWidth="1"/>
    <col min="3075" max="3076" width="15.625" style="13" customWidth="1"/>
    <col min="3077" max="3077" width="2.375" style="13" customWidth="1"/>
    <col min="3078" max="3078" width="17.125" style="13" customWidth="1"/>
    <col min="3079" max="3079" width="17.875" style="13" customWidth="1"/>
    <col min="3080" max="3080" width="2.125" style="13" customWidth="1"/>
    <col min="3081" max="3082" width="15.625" style="13" customWidth="1"/>
    <col min="3083" max="3083" width="2.5" style="13" customWidth="1"/>
    <col min="3084" max="3084" width="17.125" style="13" customWidth="1"/>
    <col min="3085" max="3085" width="18.5" style="13" customWidth="1"/>
    <col min="3086" max="3328" width="10" style="13"/>
    <col min="3329" max="3329" width="19.5" style="13" customWidth="1"/>
    <col min="3330" max="3330" width="1.5" style="13" customWidth="1"/>
    <col min="3331" max="3332" width="15.625" style="13" customWidth="1"/>
    <col min="3333" max="3333" width="2.375" style="13" customWidth="1"/>
    <col min="3334" max="3334" width="17.125" style="13" customWidth="1"/>
    <col min="3335" max="3335" width="17.875" style="13" customWidth="1"/>
    <col min="3336" max="3336" width="2.125" style="13" customWidth="1"/>
    <col min="3337" max="3338" width="15.625" style="13" customWidth="1"/>
    <col min="3339" max="3339" width="2.5" style="13" customWidth="1"/>
    <col min="3340" max="3340" width="17.125" style="13" customWidth="1"/>
    <col min="3341" max="3341" width="18.5" style="13" customWidth="1"/>
    <col min="3342" max="3584" width="10" style="13"/>
    <col min="3585" max="3585" width="19.5" style="13" customWidth="1"/>
    <col min="3586" max="3586" width="1.5" style="13" customWidth="1"/>
    <col min="3587" max="3588" width="15.625" style="13" customWidth="1"/>
    <col min="3589" max="3589" width="2.375" style="13" customWidth="1"/>
    <col min="3590" max="3590" width="17.125" style="13" customWidth="1"/>
    <col min="3591" max="3591" width="17.875" style="13" customWidth="1"/>
    <col min="3592" max="3592" width="2.125" style="13" customWidth="1"/>
    <col min="3593" max="3594" width="15.625" style="13" customWidth="1"/>
    <col min="3595" max="3595" width="2.5" style="13" customWidth="1"/>
    <col min="3596" max="3596" width="17.125" style="13" customWidth="1"/>
    <col min="3597" max="3597" width="18.5" style="13" customWidth="1"/>
    <col min="3598" max="3840" width="10" style="13"/>
    <col min="3841" max="3841" width="19.5" style="13" customWidth="1"/>
    <col min="3842" max="3842" width="1.5" style="13" customWidth="1"/>
    <col min="3843" max="3844" width="15.625" style="13" customWidth="1"/>
    <col min="3845" max="3845" width="2.375" style="13" customWidth="1"/>
    <col min="3846" max="3846" width="17.125" style="13" customWidth="1"/>
    <col min="3847" max="3847" width="17.875" style="13" customWidth="1"/>
    <col min="3848" max="3848" width="2.125" style="13" customWidth="1"/>
    <col min="3849" max="3850" width="15.625" style="13" customWidth="1"/>
    <col min="3851" max="3851" width="2.5" style="13" customWidth="1"/>
    <col min="3852" max="3852" width="17.125" style="13" customWidth="1"/>
    <col min="3853" max="3853" width="18.5" style="13" customWidth="1"/>
    <col min="3854" max="4096" width="10" style="13"/>
    <col min="4097" max="4097" width="19.5" style="13" customWidth="1"/>
    <col min="4098" max="4098" width="1.5" style="13" customWidth="1"/>
    <col min="4099" max="4100" width="15.625" style="13" customWidth="1"/>
    <col min="4101" max="4101" width="2.375" style="13" customWidth="1"/>
    <col min="4102" max="4102" width="17.125" style="13" customWidth="1"/>
    <col min="4103" max="4103" width="17.875" style="13" customWidth="1"/>
    <col min="4104" max="4104" width="2.125" style="13" customWidth="1"/>
    <col min="4105" max="4106" width="15.625" style="13" customWidth="1"/>
    <col min="4107" max="4107" width="2.5" style="13" customWidth="1"/>
    <col min="4108" max="4108" width="17.125" style="13" customWidth="1"/>
    <col min="4109" max="4109" width="18.5" style="13" customWidth="1"/>
    <col min="4110" max="4352" width="10" style="13"/>
    <col min="4353" max="4353" width="19.5" style="13" customWidth="1"/>
    <col min="4354" max="4354" width="1.5" style="13" customWidth="1"/>
    <col min="4355" max="4356" width="15.625" style="13" customWidth="1"/>
    <col min="4357" max="4357" width="2.375" style="13" customWidth="1"/>
    <col min="4358" max="4358" width="17.125" style="13" customWidth="1"/>
    <col min="4359" max="4359" width="17.875" style="13" customWidth="1"/>
    <col min="4360" max="4360" width="2.125" style="13" customWidth="1"/>
    <col min="4361" max="4362" width="15.625" style="13" customWidth="1"/>
    <col min="4363" max="4363" width="2.5" style="13" customWidth="1"/>
    <col min="4364" max="4364" width="17.125" style="13" customWidth="1"/>
    <col min="4365" max="4365" width="18.5" style="13" customWidth="1"/>
    <col min="4366" max="4608" width="10" style="13"/>
    <col min="4609" max="4609" width="19.5" style="13" customWidth="1"/>
    <col min="4610" max="4610" width="1.5" style="13" customWidth="1"/>
    <col min="4611" max="4612" width="15.625" style="13" customWidth="1"/>
    <col min="4613" max="4613" width="2.375" style="13" customWidth="1"/>
    <col min="4614" max="4614" width="17.125" style="13" customWidth="1"/>
    <col min="4615" max="4615" width="17.875" style="13" customWidth="1"/>
    <col min="4616" max="4616" width="2.125" style="13" customWidth="1"/>
    <col min="4617" max="4618" width="15.625" style="13" customWidth="1"/>
    <col min="4619" max="4619" width="2.5" style="13" customWidth="1"/>
    <col min="4620" max="4620" width="17.125" style="13" customWidth="1"/>
    <col min="4621" max="4621" width="18.5" style="13" customWidth="1"/>
    <col min="4622" max="4864" width="10" style="13"/>
    <col min="4865" max="4865" width="19.5" style="13" customWidth="1"/>
    <col min="4866" max="4866" width="1.5" style="13" customWidth="1"/>
    <col min="4867" max="4868" width="15.625" style="13" customWidth="1"/>
    <col min="4869" max="4869" width="2.375" style="13" customWidth="1"/>
    <col min="4870" max="4870" width="17.125" style="13" customWidth="1"/>
    <col min="4871" max="4871" width="17.875" style="13" customWidth="1"/>
    <col min="4872" max="4872" width="2.125" style="13" customWidth="1"/>
    <col min="4873" max="4874" width="15.625" style="13" customWidth="1"/>
    <col min="4875" max="4875" width="2.5" style="13" customWidth="1"/>
    <col min="4876" max="4876" width="17.125" style="13" customWidth="1"/>
    <col min="4877" max="4877" width="18.5" style="13" customWidth="1"/>
    <col min="4878" max="5120" width="10" style="13"/>
    <col min="5121" max="5121" width="19.5" style="13" customWidth="1"/>
    <col min="5122" max="5122" width="1.5" style="13" customWidth="1"/>
    <col min="5123" max="5124" width="15.625" style="13" customWidth="1"/>
    <col min="5125" max="5125" width="2.375" style="13" customWidth="1"/>
    <col min="5126" max="5126" width="17.125" style="13" customWidth="1"/>
    <col min="5127" max="5127" width="17.875" style="13" customWidth="1"/>
    <col min="5128" max="5128" width="2.125" style="13" customWidth="1"/>
    <col min="5129" max="5130" width="15.625" style="13" customWidth="1"/>
    <col min="5131" max="5131" width="2.5" style="13" customWidth="1"/>
    <col min="5132" max="5132" width="17.125" style="13" customWidth="1"/>
    <col min="5133" max="5133" width="18.5" style="13" customWidth="1"/>
    <col min="5134" max="5376" width="10" style="13"/>
    <col min="5377" max="5377" width="19.5" style="13" customWidth="1"/>
    <col min="5378" max="5378" width="1.5" style="13" customWidth="1"/>
    <col min="5379" max="5380" width="15.625" style="13" customWidth="1"/>
    <col min="5381" max="5381" width="2.375" style="13" customWidth="1"/>
    <col min="5382" max="5382" width="17.125" style="13" customWidth="1"/>
    <col min="5383" max="5383" width="17.875" style="13" customWidth="1"/>
    <col min="5384" max="5384" width="2.125" style="13" customWidth="1"/>
    <col min="5385" max="5386" width="15.625" style="13" customWidth="1"/>
    <col min="5387" max="5387" width="2.5" style="13" customWidth="1"/>
    <col min="5388" max="5388" width="17.125" style="13" customWidth="1"/>
    <col min="5389" max="5389" width="18.5" style="13" customWidth="1"/>
    <col min="5390" max="5632" width="10" style="13"/>
    <col min="5633" max="5633" width="19.5" style="13" customWidth="1"/>
    <col min="5634" max="5634" width="1.5" style="13" customWidth="1"/>
    <col min="5635" max="5636" width="15.625" style="13" customWidth="1"/>
    <col min="5637" max="5637" width="2.375" style="13" customWidth="1"/>
    <col min="5638" max="5638" width="17.125" style="13" customWidth="1"/>
    <col min="5639" max="5639" width="17.875" style="13" customWidth="1"/>
    <col min="5640" max="5640" width="2.125" style="13" customWidth="1"/>
    <col min="5641" max="5642" width="15.625" style="13" customWidth="1"/>
    <col min="5643" max="5643" width="2.5" style="13" customWidth="1"/>
    <col min="5644" max="5644" width="17.125" style="13" customWidth="1"/>
    <col min="5645" max="5645" width="18.5" style="13" customWidth="1"/>
    <col min="5646" max="5888" width="10" style="13"/>
    <col min="5889" max="5889" width="19.5" style="13" customWidth="1"/>
    <col min="5890" max="5890" width="1.5" style="13" customWidth="1"/>
    <col min="5891" max="5892" width="15.625" style="13" customWidth="1"/>
    <col min="5893" max="5893" width="2.375" style="13" customWidth="1"/>
    <col min="5894" max="5894" width="17.125" style="13" customWidth="1"/>
    <col min="5895" max="5895" width="17.875" style="13" customWidth="1"/>
    <col min="5896" max="5896" width="2.125" style="13" customWidth="1"/>
    <col min="5897" max="5898" width="15.625" style="13" customWidth="1"/>
    <col min="5899" max="5899" width="2.5" style="13" customWidth="1"/>
    <col min="5900" max="5900" width="17.125" style="13" customWidth="1"/>
    <col min="5901" max="5901" width="18.5" style="13" customWidth="1"/>
    <col min="5902" max="6144" width="10" style="13"/>
    <col min="6145" max="6145" width="19.5" style="13" customWidth="1"/>
    <col min="6146" max="6146" width="1.5" style="13" customWidth="1"/>
    <col min="6147" max="6148" width="15.625" style="13" customWidth="1"/>
    <col min="6149" max="6149" width="2.375" style="13" customWidth="1"/>
    <col min="6150" max="6150" width="17.125" style="13" customWidth="1"/>
    <col min="6151" max="6151" width="17.875" style="13" customWidth="1"/>
    <col min="6152" max="6152" width="2.125" style="13" customWidth="1"/>
    <col min="6153" max="6154" width="15.625" style="13" customWidth="1"/>
    <col min="6155" max="6155" width="2.5" style="13" customWidth="1"/>
    <col min="6156" max="6156" width="17.125" style="13" customWidth="1"/>
    <col min="6157" max="6157" width="18.5" style="13" customWidth="1"/>
    <col min="6158" max="6400" width="10" style="13"/>
    <col min="6401" max="6401" width="19.5" style="13" customWidth="1"/>
    <col min="6402" max="6402" width="1.5" style="13" customWidth="1"/>
    <col min="6403" max="6404" width="15.625" style="13" customWidth="1"/>
    <col min="6405" max="6405" width="2.375" style="13" customWidth="1"/>
    <col min="6406" max="6406" width="17.125" style="13" customWidth="1"/>
    <col min="6407" max="6407" width="17.875" style="13" customWidth="1"/>
    <col min="6408" max="6408" width="2.125" style="13" customWidth="1"/>
    <col min="6409" max="6410" width="15.625" style="13" customWidth="1"/>
    <col min="6411" max="6411" width="2.5" style="13" customWidth="1"/>
    <col min="6412" max="6412" width="17.125" style="13" customWidth="1"/>
    <col min="6413" max="6413" width="18.5" style="13" customWidth="1"/>
    <col min="6414" max="6656" width="10" style="13"/>
    <col min="6657" max="6657" width="19.5" style="13" customWidth="1"/>
    <col min="6658" max="6658" width="1.5" style="13" customWidth="1"/>
    <col min="6659" max="6660" width="15.625" style="13" customWidth="1"/>
    <col min="6661" max="6661" width="2.375" style="13" customWidth="1"/>
    <col min="6662" max="6662" width="17.125" style="13" customWidth="1"/>
    <col min="6663" max="6663" width="17.875" style="13" customWidth="1"/>
    <col min="6664" max="6664" width="2.125" style="13" customWidth="1"/>
    <col min="6665" max="6666" width="15.625" style="13" customWidth="1"/>
    <col min="6667" max="6667" width="2.5" style="13" customWidth="1"/>
    <col min="6668" max="6668" width="17.125" style="13" customWidth="1"/>
    <col min="6669" max="6669" width="18.5" style="13" customWidth="1"/>
    <col min="6670" max="6912" width="10" style="13"/>
    <col min="6913" max="6913" width="19.5" style="13" customWidth="1"/>
    <col min="6914" max="6914" width="1.5" style="13" customWidth="1"/>
    <col min="6915" max="6916" width="15.625" style="13" customWidth="1"/>
    <col min="6917" max="6917" width="2.375" style="13" customWidth="1"/>
    <col min="6918" max="6918" width="17.125" style="13" customWidth="1"/>
    <col min="6919" max="6919" width="17.875" style="13" customWidth="1"/>
    <col min="6920" max="6920" width="2.125" style="13" customWidth="1"/>
    <col min="6921" max="6922" width="15.625" style="13" customWidth="1"/>
    <col min="6923" max="6923" width="2.5" style="13" customWidth="1"/>
    <col min="6924" max="6924" width="17.125" style="13" customWidth="1"/>
    <col min="6925" max="6925" width="18.5" style="13" customWidth="1"/>
    <col min="6926" max="7168" width="10" style="13"/>
    <col min="7169" max="7169" width="19.5" style="13" customWidth="1"/>
    <col min="7170" max="7170" width="1.5" style="13" customWidth="1"/>
    <col min="7171" max="7172" width="15.625" style="13" customWidth="1"/>
    <col min="7173" max="7173" width="2.375" style="13" customWidth="1"/>
    <col min="7174" max="7174" width="17.125" style="13" customWidth="1"/>
    <col min="7175" max="7175" width="17.875" style="13" customWidth="1"/>
    <col min="7176" max="7176" width="2.125" style="13" customWidth="1"/>
    <col min="7177" max="7178" width="15.625" style="13" customWidth="1"/>
    <col min="7179" max="7179" width="2.5" style="13" customWidth="1"/>
    <col min="7180" max="7180" width="17.125" style="13" customWidth="1"/>
    <col min="7181" max="7181" width="18.5" style="13" customWidth="1"/>
    <col min="7182" max="7424" width="10" style="13"/>
    <col min="7425" max="7425" width="19.5" style="13" customWidth="1"/>
    <col min="7426" max="7426" width="1.5" style="13" customWidth="1"/>
    <col min="7427" max="7428" width="15.625" style="13" customWidth="1"/>
    <col min="7429" max="7429" width="2.375" style="13" customWidth="1"/>
    <col min="7430" max="7430" width="17.125" style="13" customWidth="1"/>
    <col min="7431" max="7431" width="17.875" style="13" customWidth="1"/>
    <col min="7432" max="7432" width="2.125" style="13" customWidth="1"/>
    <col min="7433" max="7434" width="15.625" style="13" customWidth="1"/>
    <col min="7435" max="7435" width="2.5" style="13" customWidth="1"/>
    <col min="7436" max="7436" width="17.125" style="13" customWidth="1"/>
    <col min="7437" max="7437" width="18.5" style="13" customWidth="1"/>
    <col min="7438" max="7680" width="10" style="13"/>
    <col min="7681" max="7681" width="19.5" style="13" customWidth="1"/>
    <col min="7682" max="7682" width="1.5" style="13" customWidth="1"/>
    <col min="7683" max="7684" width="15.625" style="13" customWidth="1"/>
    <col min="7685" max="7685" width="2.375" style="13" customWidth="1"/>
    <col min="7686" max="7686" width="17.125" style="13" customWidth="1"/>
    <col min="7687" max="7687" width="17.875" style="13" customWidth="1"/>
    <col min="7688" max="7688" width="2.125" style="13" customWidth="1"/>
    <col min="7689" max="7690" width="15.625" style="13" customWidth="1"/>
    <col min="7691" max="7691" width="2.5" style="13" customWidth="1"/>
    <col min="7692" max="7692" width="17.125" style="13" customWidth="1"/>
    <col min="7693" max="7693" width="18.5" style="13" customWidth="1"/>
    <col min="7694" max="7936" width="10" style="13"/>
    <col min="7937" max="7937" width="19.5" style="13" customWidth="1"/>
    <col min="7938" max="7938" width="1.5" style="13" customWidth="1"/>
    <col min="7939" max="7940" width="15.625" style="13" customWidth="1"/>
    <col min="7941" max="7941" width="2.375" style="13" customWidth="1"/>
    <col min="7942" max="7942" width="17.125" style="13" customWidth="1"/>
    <col min="7943" max="7943" width="17.875" style="13" customWidth="1"/>
    <col min="7944" max="7944" width="2.125" style="13" customWidth="1"/>
    <col min="7945" max="7946" width="15.625" style="13" customWidth="1"/>
    <col min="7947" max="7947" width="2.5" style="13" customWidth="1"/>
    <col min="7948" max="7948" width="17.125" style="13" customWidth="1"/>
    <col min="7949" max="7949" width="18.5" style="13" customWidth="1"/>
    <col min="7950" max="8192" width="10" style="13"/>
    <col min="8193" max="8193" width="19.5" style="13" customWidth="1"/>
    <col min="8194" max="8194" width="1.5" style="13" customWidth="1"/>
    <col min="8195" max="8196" width="15.625" style="13" customWidth="1"/>
    <col min="8197" max="8197" width="2.375" style="13" customWidth="1"/>
    <col min="8198" max="8198" width="17.125" style="13" customWidth="1"/>
    <col min="8199" max="8199" width="17.875" style="13" customWidth="1"/>
    <col min="8200" max="8200" width="2.125" style="13" customWidth="1"/>
    <col min="8201" max="8202" width="15.625" style="13" customWidth="1"/>
    <col min="8203" max="8203" width="2.5" style="13" customWidth="1"/>
    <col min="8204" max="8204" width="17.125" style="13" customWidth="1"/>
    <col min="8205" max="8205" width="18.5" style="13" customWidth="1"/>
    <col min="8206" max="8448" width="10" style="13"/>
    <col min="8449" max="8449" width="19.5" style="13" customWidth="1"/>
    <col min="8450" max="8450" width="1.5" style="13" customWidth="1"/>
    <col min="8451" max="8452" width="15.625" style="13" customWidth="1"/>
    <col min="8453" max="8453" width="2.375" style="13" customWidth="1"/>
    <col min="8454" max="8454" width="17.125" style="13" customWidth="1"/>
    <col min="8455" max="8455" width="17.875" style="13" customWidth="1"/>
    <col min="8456" max="8456" width="2.125" style="13" customWidth="1"/>
    <col min="8457" max="8458" width="15.625" style="13" customWidth="1"/>
    <col min="8459" max="8459" width="2.5" style="13" customWidth="1"/>
    <col min="8460" max="8460" width="17.125" style="13" customWidth="1"/>
    <col min="8461" max="8461" width="18.5" style="13" customWidth="1"/>
    <col min="8462" max="8704" width="10" style="13"/>
    <col min="8705" max="8705" width="19.5" style="13" customWidth="1"/>
    <col min="8706" max="8706" width="1.5" style="13" customWidth="1"/>
    <col min="8707" max="8708" width="15.625" style="13" customWidth="1"/>
    <col min="8709" max="8709" width="2.375" style="13" customWidth="1"/>
    <col min="8710" max="8710" width="17.125" style="13" customWidth="1"/>
    <col min="8711" max="8711" width="17.875" style="13" customWidth="1"/>
    <col min="8712" max="8712" width="2.125" style="13" customWidth="1"/>
    <col min="8713" max="8714" width="15.625" style="13" customWidth="1"/>
    <col min="8715" max="8715" width="2.5" style="13" customWidth="1"/>
    <col min="8716" max="8716" width="17.125" style="13" customWidth="1"/>
    <col min="8717" max="8717" width="18.5" style="13" customWidth="1"/>
    <col min="8718" max="8960" width="10" style="13"/>
    <col min="8961" max="8961" width="19.5" style="13" customWidth="1"/>
    <col min="8962" max="8962" width="1.5" style="13" customWidth="1"/>
    <col min="8963" max="8964" width="15.625" style="13" customWidth="1"/>
    <col min="8965" max="8965" width="2.375" style="13" customWidth="1"/>
    <col min="8966" max="8966" width="17.125" style="13" customWidth="1"/>
    <col min="8967" max="8967" width="17.875" style="13" customWidth="1"/>
    <col min="8968" max="8968" width="2.125" style="13" customWidth="1"/>
    <col min="8969" max="8970" width="15.625" style="13" customWidth="1"/>
    <col min="8971" max="8971" width="2.5" style="13" customWidth="1"/>
    <col min="8972" max="8972" width="17.125" style="13" customWidth="1"/>
    <col min="8973" max="8973" width="18.5" style="13" customWidth="1"/>
    <col min="8974" max="9216" width="10" style="13"/>
    <col min="9217" max="9217" width="19.5" style="13" customWidth="1"/>
    <col min="9218" max="9218" width="1.5" style="13" customWidth="1"/>
    <col min="9219" max="9220" width="15.625" style="13" customWidth="1"/>
    <col min="9221" max="9221" width="2.375" style="13" customWidth="1"/>
    <col min="9222" max="9222" width="17.125" style="13" customWidth="1"/>
    <col min="9223" max="9223" width="17.875" style="13" customWidth="1"/>
    <col min="9224" max="9224" width="2.125" style="13" customWidth="1"/>
    <col min="9225" max="9226" width="15.625" style="13" customWidth="1"/>
    <col min="9227" max="9227" width="2.5" style="13" customWidth="1"/>
    <col min="9228" max="9228" width="17.125" style="13" customWidth="1"/>
    <col min="9229" max="9229" width="18.5" style="13" customWidth="1"/>
    <col min="9230" max="9472" width="10" style="13"/>
    <col min="9473" max="9473" width="19.5" style="13" customWidth="1"/>
    <col min="9474" max="9474" width="1.5" style="13" customWidth="1"/>
    <col min="9475" max="9476" width="15.625" style="13" customWidth="1"/>
    <col min="9477" max="9477" width="2.375" style="13" customWidth="1"/>
    <col min="9478" max="9478" width="17.125" style="13" customWidth="1"/>
    <col min="9479" max="9479" width="17.875" style="13" customWidth="1"/>
    <col min="9480" max="9480" width="2.125" style="13" customWidth="1"/>
    <col min="9481" max="9482" width="15.625" style="13" customWidth="1"/>
    <col min="9483" max="9483" width="2.5" style="13" customWidth="1"/>
    <col min="9484" max="9484" width="17.125" style="13" customWidth="1"/>
    <col min="9485" max="9485" width="18.5" style="13" customWidth="1"/>
    <col min="9486" max="9728" width="10" style="13"/>
    <col min="9729" max="9729" width="19.5" style="13" customWidth="1"/>
    <col min="9730" max="9730" width="1.5" style="13" customWidth="1"/>
    <col min="9731" max="9732" width="15.625" style="13" customWidth="1"/>
    <col min="9733" max="9733" width="2.375" style="13" customWidth="1"/>
    <col min="9734" max="9734" width="17.125" style="13" customWidth="1"/>
    <col min="9735" max="9735" width="17.875" style="13" customWidth="1"/>
    <col min="9736" max="9736" width="2.125" style="13" customWidth="1"/>
    <col min="9737" max="9738" width="15.625" style="13" customWidth="1"/>
    <col min="9739" max="9739" width="2.5" style="13" customWidth="1"/>
    <col min="9740" max="9740" width="17.125" style="13" customWidth="1"/>
    <col min="9741" max="9741" width="18.5" style="13" customWidth="1"/>
    <col min="9742" max="9984" width="10" style="13"/>
    <col min="9985" max="9985" width="19.5" style="13" customWidth="1"/>
    <col min="9986" max="9986" width="1.5" style="13" customWidth="1"/>
    <col min="9987" max="9988" width="15.625" style="13" customWidth="1"/>
    <col min="9989" max="9989" width="2.375" style="13" customWidth="1"/>
    <col min="9990" max="9990" width="17.125" style="13" customWidth="1"/>
    <col min="9991" max="9991" width="17.875" style="13" customWidth="1"/>
    <col min="9992" max="9992" width="2.125" style="13" customWidth="1"/>
    <col min="9993" max="9994" width="15.625" style="13" customWidth="1"/>
    <col min="9995" max="9995" width="2.5" style="13" customWidth="1"/>
    <col min="9996" max="9996" width="17.125" style="13" customWidth="1"/>
    <col min="9997" max="9997" width="18.5" style="13" customWidth="1"/>
    <col min="9998" max="10240" width="10" style="13"/>
    <col min="10241" max="10241" width="19.5" style="13" customWidth="1"/>
    <col min="10242" max="10242" width="1.5" style="13" customWidth="1"/>
    <col min="10243" max="10244" width="15.625" style="13" customWidth="1"/>
    <col min="10245" max="10245" width="2.375" style="13" customWidth="1"/>
    <col min="10246" max="10246" width="17.125" style="13" customWidth="1"/>
    <col min="10247" max="10247" width="17.875" style="13" customWidth="1"/>
    <col min="10248" max="10248" width="2.125" style="13" customWidth="1"/>
    <col min="10249" max="10250" width="15.625" style="13" customWidth="1"/>
    <col min="10251" max="10251" width="2.5" style="13" customWidth="1"/>
    <col min="10252" max="10252" width="17.125" style="13" customWidth="1"/>
    <col min="10253" max="10253" width="18.5" style="13" customWidth="1"/>
    <col min="10254" max="10496" width="10" style="13"/>
    <col min="10497" max="10497" width="19.5" style="13" customWidth="1"/>
    <col min="10498" max="10498" width="1.5" style="13" customWidth="1"/>
    <col min="10499" max="10500" width="15.625" style="13" customWidth="1"/>
    <col min="10501" max="10501" width="2.375" style="13" customWidth="1"/>
    <col min="10502" max="10502" width="17.125" style="13" customWidth="1"/>
    <col min="10503" max="10503" width="17.875" style="13" customWidth="1"/>
    <col min="10504" max="10504" width="2.125" style="13" customWidth="1"/>
    <col min="10505" max="10506" width="15.625" style="13" customWidth="1"/>
    <col min="10507" max="10507" width="2.5" style="13" customWidth="1"/>
    <col min="10508" max="10508" width="17.125" style="13" customWidth="1"/>
    <col min="10509" max="10509" width="18.5" style="13" customWidth="1"/>
    <col min="10510" max="10752" width="10" style="13"/>
    <col min="10753" max="10753" width="19.5" style="13" customWidth="1"/>
    <col min="10754" max="10754" width="1.5" style="13" customWidth="1"/>
    <col min="10755" max="10756" width="15.625" style="13" customWidth="1"/>
    <col min="10757" max="10757" width="2.375" style="13" customWidth="1"/>
    <col min="10758" max="10758" width="17.125" style="13" customWidth="1"/>
    <col min="10759" max="10759" width="17.875" style="13" customWidth="1"/>
    <col min="10760" max="10760" width="2.125" style="13" customWidth="1"/>
    <col min="10761" max="10762" width="15.625" style="13" customWidth="1"/>
    <col min="10763" max="10763" width="2.5" style="13" customWidth="1"/>
    <col min="10764" max="10764" width="17.125" style="13" customWidth="1"/>
    <col min="10765" max="10765" width="18.5" style="13" customWidth="1"/>
    <col min="10766" max="11008" width="10" style="13"/>
    <col min="11009" max="11009" width="19.5" style="13" customWidth="1"/>
    <col min="11010" max="11010" width="1.5" style="13" customWidth="1"/>
    <col min="11011" max="11012" width="15.625" style="13" customWidth="1"/>
    <col min="11013" max="11013" width="2.375" style="13" customWidth="1"/>
    <col min="11014" max="11014" width="17.125" style="13" customWidth="1"/>
    <col min="11015" max="11015" width="17.875" style="13" customWidth="1"/>
    <col min="11016" max="11016" width="2.125" style="13" customWidth="1"/>
    <col min="11017" max="11018" width="15.625" style="13" customWidth="1"/>
    <col min="11019" max="11019" width="2.5" style="13" customWidth="1"/>
    <col min="11020" max="11020" width="17.125" style="13" customWidth="1"/>
    <col min="11021" max="11021" width="18.5" style="13" customWidth="1"/>
    <col min="11022" max="11264" width="10" style="13"/>
    <col min="11265" max="11265" width="19.5" style="13" customWidth="1"/>
    <col min="11266" max="11266" width="1.5" style="13" customWidth="1"/>
    <col min="11267" max="11268" width="15.625" style="13" customWidth="1"/>
    <col min="11269" max="11269" width="2.375" style="13" customWidth="1"/>
    <col min="11270" max="11270" width="17.125" style="13" customWidth="1"/>
    <col min="11271" max="11271" width="17.875" style="13" customWidth="1"/>
    <col min="11272" max="11272" width="2.125" style="13" customWidth="1"/>
    <col min="11273" max="11274" width="15.625" style="13" customWidth="1"/>
    <col min="11275" max="11275" width="2.5" style="13" customWidth="1"/>
    <col min="11276" max="11276" width="17.125" style="13" customWidth="1"/>
    <col min="11277" max="11277" width="18.5" style="13" customWidth="1"/>
    <col min="11278" max="11520" width="10" style="13"/>
    <col min="11521" max="11521" width="19.5" style="13" customWidth="1"/>
    <col min="11522" max="11522" width="1.5" style="13" customWidth="1"/>
    <col min="11523" max="11524" width="15.625" style="13" customWidth="1"/>
    <col min="11525" max="11525" width="2.375" style="13" customWidth="1"/>
    <col min="11526" max="11526" width="17.125" style="13" customWidth="1"/>
    <col min="11527" max="11527" width="17.875" style="13" customWidth="1"/>
    <col min="11528" max="11528" width="2.125" style="13" customWidth="1"/>
    <col min="11529" max="11530" width="15.625" style="13" customWidth="1"/>
    <col min="11531" max="11531" width="2.5" style="13" customWidth="1"/>
    <col min="11532" max="11532" width="17.125" style="13" customWidth="1"/>
    <col min="11533" max="11533" width="18.5" style="13" customWidth="1"/>
    <col min="11534" max="11776" width="10" style="13"/>
    <col min="11777" max="11777" width="19.5" style="13" customWidth="1"/>
    <col min="11778" max="11778" width="1.5" style="13" customWidth="1"/>
    <col min="11779" max="11780" width="15.625" style="13" customWidth="1"/>
    <col min="11781" max="11781" width="2.375" style="13" customWidth="1"/>
    <col min="11782" max="11782" width="17.125" style="13" customWidth="1"/>
    <col min="11783" max="11783" width="17.875" style="13" customWidth="1"/>
    <col min="11784" max="11784" width="2.125" style="13" customWidth="1"/>
    <col min="11785" max="11786" width="15.625" style="13" customWidth="1"/>
    <col min="11787" max="11787" width="2.5" style="13" customWidth="1"/>
    <col min="11788" max="11788" width="17.125" style="13" customWidth="1"/>
    <col min="11789" max="11789" width="18.5" style="13" customWidth="1"/>
    <col min="11790" max="12032" width="10" style="13"/>
    <col min="12033" max="12033" width="19.5" style="13" customWidth="1"/>
    <col min="12034" max="12034" width="1.5" style="13" customWidth="1"/>
    <col min="12035" max="12036" width="15.625" style="13" customWidth="1"/>
    <col min="12037" max="12037" width="2.375" style="13" customWidth="1"/>
    <col min="12038" max="12038" width="17.125" style="13" customWidth="1"/>
    <col min="12039" max="12039" width="17.875" style="13" customWidth="1"/>
    <col min="12040" max="12040" width="2.125" style="13" customWidth="1"/>
    <col min="12041" max="12042" width="15.625" style="13" customWidth="1"/>
    <col min="12043" max="12043" width="2.5" style="13" customWidth="1"/>
    <col min="12044" max="12044" width="17.125" style="13" customWidth="1"/>
    <col min="12045" max="12045" width="18.5" style="13" customWidth="1"/>
    <col min="12046" max="12288" width="10" style="13"/>
    <col min="12289" max="12289" width="19.5" style="13" customWidth="1"/>
    <col min="12290" max="12290" width="1.5" style="13" customWidth="1"/>
    <col min="12291" max="12292" width="15.625" style="13" customWidth="1"/>
    <col min="12293" max="12293" width="2.375" style="13" customWidth="1"/>
    <col min="12294" max="12294" width="17.125" style="13" customWidth="1"/>
    <col min="12295" max="12295" width="17.875" style="13" customWidth="1"/>
    <col min="12296" max="12296" width="2.125" style="13" customWidth="1"/>
    <col min="12297" max="12298" width="15.625" style="13" customWidth="1"/>
    <col min="12299" max="12299" width="2.5" style="13" customWidth="1"/>
    <col min="12300" max="12300" width="17.125" style="13" customWidth="1"/>
    <col min="12301" max="12301" width="18.5" style="13" customWidth="1"/>
    <col min="12302" max="12544" width="10" style="13"/>
    <col min="12545" max="12545" width="19.5" style="13" customWidth="1"/>
    <col min="12546" max="12546" width="1.5" style="13" customWidth="1"/>
    <col min="12547" max="12548" width="15.625" style="13" customWidth="1"/>
    <col min="12549" max="12549" width="2.375" style="13" customWidth="1"/>
    <col min="12550" max="12550" width="17.125" style="13" customWidth="1"/>
    <col min="12551" max="12551" width="17.875" style="13" customWidth="1"/>
    <col min="12552" max="12552" width="2.125" style="13" customWidth="1"/>
    <col min="12553" max="12554" width="15.625" style="13" customWidth="1"/>
    <col min="12555" max="12555" width="2.5" style="13" customWidth="1"/>
    <col min="12556" max="12556" width="17.125" style="13" customWidth="1"/>
    <col min="12557" max="12557" width="18.5" style="13" customWidth="1"/>
    <col min="12558" max="12800" width="10" style="13"/>
    <col min="12801" max="12801" width="19.5" style="13" customWidth="1"/>
    <col min="12802" max="12802" width="1.5" style="13" customWidth="1"/>
    <col min="12803" max="12804" width="15.625" style="13" customWidth="1"/>
    <col min="12805" max="12805" width="2.375" style="13" customWidth="1"/>
    <col min="12806" max="12806" width="17.125" style="13" customWidth="1"/>
    <col min="12807" max="12807" width="17.875" style="13" customWidth="1"/>
    <col min="12808" max="12808" width="2.125" style="13" customWidth="1"/>
    <col min="12809" max="12810" width="15.625" style="13" customWidth="1"/>
    <col min="12811" max="12811" width="2.5" style="13" customWidth="1"/>
    <col min="12812" max="12812" width="17.125" style="13" customWidth="1"/>
    <col min="12813" max="12813" width="18.5" style="13" customWidth="1"/>
    <col min="12814" max="13056" width="10" style="13"/>
    <col min="13057" max="13057" width="19.5" style="13" customWidth="1"/>
    <col min="13058" max="13058" width="1.5" style="13" customWidth="1"/>
    <col min="13059" max="13060" width="15.625" style="13" customWidth="1"/>
    <col min="13061" max="13061" width="2.375" style="13" customWidth="1"/>
    <col min="13062" max="13062" width="17.125" style="13" customWidth="1"/>
    <col min="13063" max="13063" width="17.875" style="13" customWidth="1"/>
    <col min="13064" max="13064" width="2.125" style="13" customWidth="1"/>
    <col min="13065" max="13066" width="15.625" style="13" customWidth="1"/>
    <col min="13067" max="13067" width="2.5" style="13" customWidth="1"/>
    <col min="13068" max="13068" width="17.125" style="13" customWidth="1"/>
    <col min="13069" max="13069" width="18.5" style="13" customWidth="1"/>
    <col min="13070" max="13312" width="10" style="13"/>
    <col min="13313" max="13313" width="19.5" style="13" customWidth="1"/>
    <col min="13314" max="13314" width="1.5" style="13" customWidth="1"/>
    <col min="13315" max="13316" width="15.625" style="13" customWidth="1"/>
    <col min="13317" max="13317" width="2.375" style="13" customWidth="1"/>
    <col min="13318" max="13318" width="17.125" style="13" customWidth="1"/>
    <col min="13319" max="13319" width="17.875" style="13" customWidth="1"/>
    <col min="13320" max="13320" width="2.125" style="13" customWidth="1"/>
    <col min="13321" max="13322" width="15.625" style="13" customWidth="1"/>
    <col min="13323" max="13323" width="2.5" style="13" customWidth="1"/>
    <col min="13324" max="13324" width="17.125" style="13" customWidth="1"/>
    <col min="13325" max="13325" width="18.5" style="13" customWidth="1"/>
    <col min="13326" max="13568" width="10" style="13"/>
    <col min="13569" max="13569" width="19.5" style="13" customWidth="1"/>
    <col min="13570" max="13570" width="1.5" style="13" customWidth="1"/>
    <col min="13571" max="13572" width="15.625" style="13" customWidth="1"/>
    <col min="13573" max="13573" width="2.375" style="13" customWidth="1"/>
    <col min="13574" max="13574" width="17.125" style="13" customWidth="1"/>
    <col min="13575" max="13575" width="17.875" style="13" customWidth="1"/>
    <col min="13576" max="13576" width="2.125" style="13" customWidth="1"/>
    <col min="13577" max="13578" width="15.625" style="13" customWidth="1"/>
    <col min="13579" max="13579" width="2.5" style="13" customWidth="1"/>
    <col min="13580" max="13580" width="17.125" style="13" customWidth="1"/>
    <col min="13581" max="13581" width="18.5" style="13" customWidth="1"/>
    <col min="13582" max="13824" width="10" style="13"/>
    <col min="13825" max="13825" width="19.5" style="13" customWidth="1"/>
    <col min="13826" max="13826" width="1.5" style="13" customWidth="1"/>
    <col min="13827" max="13828" width="15.625" style="13" customWidth="1"/>
    <col min="13829" max="13829" width="2.375" style="13" customWidth="1"/>
    <col min="13830" max="13830" width="17.125" style="13" customWidth="1"/>
    <col min="13831" max="13831" width="17.875" style="13" customWidth="1"/>
    <col min="13832" max="13832" width="2.125" style="13" customWidth="1"/>
    <col min="13833" max="13834" width="15.625" style="13" customWidth="1"/>
    <col min="13835" max="13835" width="2.5" style="13" customWidth="1"/>
    <col min="13836" max="13836" width="17.125" style="13" customWidth="1"/>
    <col min="13837" max="13837" width="18.5" style="13" customWidth="1"/>
    <col min="13838" max="14080" width="10" style="13"/>
    <col min="14081" max="14081" width="19.5" style="13" customWidth="1"/>
    <col min="14082" max="14082" width="1.5" style="13" customWidth="1"/>
    <col min="14083" max="14084" width="15.625" style="13" customWidth="1"/>
    <col min="14085" max="14085" width="2.375" style="13" customWidth="1"/>
    <col min="14086" max="14086" width="17.125" style="13" customWidth="1"/>
    <col min="14087" max="14087" width="17.875" style="13" customWidth="1"/>
    <col min="14088" max="14088" width="2.125" style="13" customWidth="1"/>
    <col min="14089" max="14090" width="15.625" style="13" customWidth="1"/>
    <col min="14091" max="14091" width="2.5" style="13" customWidth="1"/>
    <col min="14092" max="14092" width="17.125" style="13" customWidth="1"/>
    <col min="14093" max="14093" width="18.5" style="13" customWidth="1"/>
    <col min="14094" max="14336" width="10" style="13"/>
    <col min="14337" max="14337" width="19.5" style="13" customWidth="1"/>
    <col min="14338" max="14338" width="1.5" style="13" customWidth="1"/>
    <col min="14339" max="14340" width="15.625" style="13" customWidth="1"/>
    <col min="14341" max="14341" width="2.375" style="13" customWidth="1"/>
    <col min="14342" max="14342" width="17.125" style="13" customWidth="1"/>
    <col min="14343" max="14343" width="17.875" style="13" customWidth="1"/>
    <col min="14344" max="14344" width="2.125" style="13" customWidth="1"/>
    <col min="14345" max="14346" width="15.625" style="13" customWidth="1"/>
    <col min="14347" max="14347" width="2.5" style="13" customWidth="1"/>
    <col min="14348" max="14348" width="17.125" style="13" customWidth="1"/>
    <col min="14349" max="14349" width="18.5" style="13" customWidth="1"/>
    <col min="14350" max="14592" width="10" style="13"/>
    <col min="14593" max="14593" width="19.5" style="13" customWidth="1"/>
    <col min="14594" max="14594" width="1.5" style="13" customWidth="1"/>
    <col min="14595" max="14596" width="15.625" style="13" customWidth="1"/>
    <col min="14597" max="14597" width="2.375" style="13" customWidth="1"/>
    <col min="14598" max="14598" width="17.125" style="13" customWidth="1"/>
    <col min="14599" max="14599" width="17.875" style="13" customWidth="1"/>
    <col min="14600" max="14600" width="2.125" style="13" customWidth="1"/>
    <col min="14601" max="14602" width="15.625" style="13" customWidth="1"/>
    <col min="14603" max="14603" width="2.5" style="13" customWidth="1"/>
    <col min="14604" max="14604" width="17.125" style="13" customWidth="1"/>
    <col min="14605" max="14605" width="18.5" style="13" customWidth="1"/>
    <col min="14606" max="14848" width="10" style="13"/>
    <col min="14849" max="14849" width="19.5" style="13" customWidth="1"/>
    <col min="14850" max="14850" width="1.5" style="13" customWidth="1"/>
    <col min="14851" max="14852" width="15.625" style="13" customWidth="1"/>
    <col min="14853" max="14853" width="2.375" style="13" customWidth="1"/>
    <col min="14854" max="14854" width="17.125" style="13" customWidth="1"/>
    <col min="14855" max="14855" width="17.875" style="13" customWidth="1"/>
    <col min="14856" max="14856" width="2.125" style="13" customWidth="1"/>
    <col min="14857" max="14858" width="15.625" style="13" customWidth="1"/>
    <col min="14859" max="14859" width="2.5" style="13" customWidth="1"/>
    <col min="14860" max="14860" width="17.125" style="13" customWidth="1"/>
    <col min="14861" max="14861" width="18.5" style="13" customWidth="1"/>
    <col min="14862" max="15104" width="10" style="13"/>
    <col min="15105" max="15105" width="19.5" style="13" customWidth="1"/>
    <col min="15106" max="15106" width="1.5" style="13" customWidth="1"/>
    <col min="15107" max="15108" width="15.625" style="13" customWidth="1"/>
    <col min="15109" max="15109" width="2.375" style="13" customWidth="1"/>
    <col min="15110" max="15110" width="17.125" style="13" customWidth="1"/>
    <col min="15111" max="15111" width="17.875" style="13" customWidth="1"/>
    <col min="15112" max="15112" width="2.125" style="13" customWidth="1"/>
    <col min="15113" max="15114" width="15.625" style="13" customWidth="1"/>
    <col min="15115" max="15115" width="2.5" style="13" customWidth="1"/>
    <col min="15116" max="15116" width="17.125" style="13" customWidth="1"/>
    <col min="15117" max="15117" width="18.5" style="13" customWidth="1"/>
    <col min="15118" max="15360" width="10" style="13"/>
    <col min="15361" max="15361" width="19.5" style="13" customWidth="1"/>
    <col min="15362" max="15362" width="1.5" style="13" customWidth="1"/>
    <col min="15363" max="15364" width="15.625" style="13" customWidth="1"/>
    <col min="15365" max="15365" width="2.375" style="13" customWidth="1"/>
    <col min="15366" max="15366" width="17.125" style="13" customWidth="1"/>
    <col min="15367" max="15367" width="17.875" style="13" customWidth="1"/>
    <col min="15368" max="15368" width="2.125" style="13" customWidth="1"/>
    <col min="15369" max="15370" width="15.625" style="13" customWidth="1"/>
    <col min="15371" max="15371" width="2.5" style="13" customWidth="1"/>
    <col min="15372" max="15372" width="17.125" style="13" customWidth="1"/>
    <col min="15373" max="15373" width="18.5" style="13" customWidth="1"/>
    <col min="15374" max="15616" width="10" style="13"/>
    <col min="15617" max="15617" width="19.5" style="13" customWidth="1"/>
    <col min="15618" max="15618" width="1.5" style="13" customWidth="1"/>
    <col min="15619" max="15620" width="15.625" style="13" customWidth="1"/>
    <col min="15621" max="15621" width="2.375" style="13" customWidth="1"/>
    <col min="15622" max="15622" width="17.125" style="13" customWidth="1"/>
    <col min="15623" max="15623" width="17.875" style="13" customWidth="1"/>
    <col min="15624" max="15624" width="2.125" style="13" customWidth="1"/>
    <col min="15625" max="15626" width="15.625" style="13" customWidth="1"/>
    <col min="15627" max="15627" width="2.5" style="13" customWidth="1"/>
    <col min="15628" max="15628" width="17.125" style="13" customWidth="1"/>
    <col min="15629" max="15629" width="18.5" style="13" customWidth="1"/>
    <col min="15630" max="15872" width="10" style="13"/>
    <col min="15873" max="15873" width="19.5" style="13" customWidth="1"/>
    <col min="15874" max="15874" width="1.5" style="13" customWidth="1"/>
    <col min="15875" max="15876" width="15.625" style="13" customWidth="1"/>
    <col min="15877" max="15877" width="2.375" style="13" customWidth="1"/>
    <col min="15878" max="15878" width="17.125" style="13" customWidth="1"/>
    <col min="15879" max="15879" width="17.875" style="13" customWidth="1"/>
    <col min="15880" max="15880" width="2.125" style="13" customWidth="1"/>
    <col min="15881" max="15882" width="15.625" style="13" customWidth="1"/>
    <col min="15883" max="15883" width="2.5" style="13" customWidth="1"/>
    <col min="15884" max="15884" width="17.125" style="13" customWidth="1"/>
    <col min="15885" max="15885" width="18.5" style="13" customWidth="1"/>
    <col min="15886" max="16128" width="10" style="13"/>
    <col min="16129" max="16129" width="19.5" style="13" customWidth="1"/>
    <col min="16130" max="16130" width="1.5" style="13" customWidth="1"/>
    <col min="16131" max="16132" width="15.625" style="13" customWidth="1"/>
    <col min="16133" max="16133" width="2.375" style="13" customWidth="1"/>
    <col min="16134" max="16134" width="17.125" style="13" customWidth="1"/>
    <col min="16135" max="16135" width="17.875" style="13" customWidth="1"/>
    <col min="16136" max="16136" width="2.125" style="13" customWidth="1"/>
    <col min="16137" max="16138" width="15.625" style="13" customWidth="1"/>
    <col min="16139" max="16139" width="2.5" style="13" customWidth="1"/>
    <col min="16140" max="16140" width="17.125" style="13" customWidth="1"/>
    <col min="16141" max="16141" width="18.5" style="13" customWidth="1"/>
    <col min="16142" max="16384" width="10" style="13"/>
  </cols>
  <sheetData>
    <row r="1" spans="1:13" s="306" customFormat="1" ht="18" customHeight="1">
      <c r="A1" s="1" t="s">
        <v>512</v>
      </c>
      <c r="B1" s="1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</row>
    <row r="2" spans="1:13" s="306" customFormat="1">
      <c r="C2" s="307"/>
      <c r="D2" s="307"/>
      <c r="E2" s="307"/>
      <c r="F2" s="307"/>
      <c r="G2" s="307"/>
      <c r="H2" s="307"/>
      <c r="I2" s="307"/>
      <c r="J2" s="307"/>
      <c r="K2" s="307"/>
      <c r="L2" s="5"/>
      <c r="M2" s="307" t="s">
        <v>59</v>
      </c>
    </row>
    <row r="3" spans="1:13" s="306" customFormat="1">
      <c r="A3" s="308"/>
      <c r="B3" s="308"/>
      <c r="C3" s="307"/>
      <c r="D3" s="307"/>
      <c r="E3" s="307"/>
      <c r="F3" s="307"/>
      <c r="G3" s="307"/>
      <c r="H3" s="307"/>
      <c r="I3" s="307"/>
      <c r="J3" s="307"/>
      <c r="K3" s="307"/>
      <c r="L3" s="5"/>
      <c r="M3" s="307" t="s">
        <v>60</v>
      </c>
    </row>
    <row r="4" spans="1:13" ht="8.25" customHeight="1">
      <c r="M4" s="5"/>
    </row>
    <row r="5" spans="1:13" s="306" customFormat="1">
      <c r="A5" s="310" t="s">
        <v>61</v>
      </c>
      <c r="B5" s="311"/>
      <c r="C5" s="505" t="s">
        <v>513</v>
      </c>
      <c r="D5" s="504" t="s">
        <v>514</v>
      </c>
      <c r="E5" s="311"/>
      <c r="F5" s="312" t="s">
        <v>515</v>
      </c>
      <c r="G5" s="313" t="s">
        <v>516</v>
      </c>
      <c r="H5" s="311"/>
      <c r="I5" s="505" t="s">
        <v>517</v>
      </c>
      <c r="J5" s="504" t="s">
        <v>518</v>
      </c>
      <c r="K5" s="311"/>
      <c r="L5" s="312" t="s">
        <v>519</v>
      </c>
      <c r="M5" s="313" t="s">
        <v>520</v>
      </c>
    </row>
    <row r="6" spans="1:13">
      <c r="A6" s="314">
        <v>85121010001</v>
      </c>
      <c r="B6" s="450"/>
      <c r="C6" s="449"/>
      <c r="D6" s="315"/>
      <c r="E6" s="449"/>
      <c r="F6" s="449"/>
      <c r="G6" s="315"/>
      <c r="H6" s="449"/>
      <c r="I6" s="449"/>
      <c r="J6" s="315"/>
      <c r="K6" s="449"/>
      <c r="L6" s="449"/>
      <c r="M6" s="315"/>
    </row>
    <row r="7" spans="1:13">
      <c r="A7" s="316" t="s">
        <v>62</v>
      </c>
      <c r="B7" s="306"/>
      <c r="C7" s="438">
        <v>10817</v>
      </c>
      <c r="D7" s="438">
        <v>931063</v>
      </c>
      <c r="F7" s="438">
        <v>106966</v>
      </c>
      <c r="G7" s="438">
        <v>11086673</v>
      </c>
      <c r="I7" s="438">
        <v>3458</v>
      </c>
      <c r="J7" s="438">
        <v>131767</v>
      </c>
      <c r="L7" s="438">
        <v>43450</v>
      </c>
      <c r="M7" s="438">
        <v>2241397</v>
      </c>
    </row>
    <row r="8" spans="1:13">
      <c r="A8" s="316" t="s">
        <v>63</v>
      </c>
      <c r="B8" s="13" t="s">
        <v>64</v>
      </c>
      <c r="C8" s="438">
        <v>101306</v>
      </c>
      <c r="D8" s="507" t="s">
        <v>393</v>
      </c>
      <c r="E8" s="13" t="s">
        <v>64</v>
      </c>
      <c r="F8" s="438">
        <v>975342</v>
      </c>
      <c r="G8" s="437" t="s">
        <v>392</v>
      </c>
      <c r="H8" s="13" t="s">
        <v>64</v>
      </c>
      <c r="I8" s="438">
        <v>59794</v>
      </c>
      <c r="J8" s="507" t="s">
        <v>393</v>
      </c>
      <c r="K8" s="309" t="s">
        <v>64</v>
      </c>
      <c r="L8" s="438">
        <v>589036</v>
      </c>
      <c r="M8" s="437" t="s">
        <v>392</v>
      </c>
    </row>
    <row r="9" spans="1:13">
      <c r="A9" s="318">
        <v>85121020009</v>
      </c>
      <c r="B9" s="448"/>
      <c r="C9" s="446"/>
      <c r="D9" s="443"/>
      <c r="E9" s="447"/>
      <c r="F9" s="443"/>
      <c r="G9" s="439"/>
      <c r="H9" s="447"/>
      <c r="I9" s="446"/>
      <c r="J9" s="446"/>
      <c r="K9" s="447"/>
      <c r="L9" s="446"/>
      <c r="M9" s="446"/>
    </row>
    <row r="10" spans="1:13">
      <c r="A10" s="316" t="s">
        <v>65</v>
      </c>
      <c r="B10" s="306"/>
      <c r="C10" s="438">
        <v>2440</v>
      </c>
      <c r="D10" s="438">
        <v>407053</v>
      </c>
      <c r="F10" s="438">
        <v>46726</v>
      </c>
      <c r="G10" s="438">
        <v>7500513</v>
      </c>
      <c r="I10" s="438">
        <v>1067</v>
      </c>
      <c r="J10" s="438">
        <v>162314</v>
      </c>
      <c r="L10" s="438">
        <v>26324</v>
      </c>
      <c r="M10" s="438">
        <v>1799426</v>
      </c>
    </row>
    <row r="11" spans="1:13">
      <c r="A11" s="316" t="s">
        <v>66</v>
      </c>
      <c r="B11" s="13" t="s">
        <v>64</v>
      </c>
      <c r="C11" s="438">
        <v>33669</v>
      </c>
      <c r="D11" s="507" t="s">
        <v>393</v>
      </c>
      <c r="E11" s="13" t="s">
        <v>64</v>
      </c>
      <c r="F11" s="438">
        <v>490331</v>
      </c>
      <c r="G11" s="437" t="s">
        <v>392</v>
      </c>
      <c r="H11" s="13" t="s">
        <v>64</v>
      </c>
      <c r="I11" s="438">
        <v>25181</v>
      </c>
      <c r="J11" s="507" t="s">
        <v>392</v>
      </c>
      <c r="K11" s="438">
        <v>111572</v>
      </c>
      <c r="L11" s="438">
        <v>465820</v>
      </c>
      <c r="M11" s="437" t="s">
        <v>392</v>
      </c>
    </row>
    <row r="12" spans="1:13">
      <c r="A12" s="318">
        <v>87149120007</v>
      </c>
      <c r="B12" s="442"/>
      <c r="C12" s="439"/>
      <c r="D12" s="443"/>
      <c r="E12" s="441"/>
      <c r="F12" s="443"/>
      <c r="G12" s="439"/>
      <c r="H12" s="441"/>
      <c r="I12" s="443"/>
      <c r="J12" s="439"/>
      <c r="K12" s="441"/>
      <c r="L12" s="446"/>
      <c r="M12" s="446"/>
    </row>
    <row r="13" spans="1:13">
      <c r="A13" s="316" t="s">
        <v>68</v>
      </c>
      <c r="B13" s="306"/>
      <c r="C13" s="438">
        <f>VLOOKUP(A12,[10]進出口值表查詢結果!$A$3:$E$19,4,0)</f>
        <v>836114</v>
      </c>
      <c r="D13" s="438">
        <f>VLOOKUP(A12,[10]進出口值表查詢結果!$A$3:$E$19,3,0)</f>
        <v>57888479</v>
      </c>
      <c r="F13" s="438">
        <f>VLOOKUP(A12,[17]進出口值表查詢結果!$A$3:$E$19,4,0)</f>
        <v>8036410</v>
      </c>
      <c r="G13" s="438">
        <f>VLOOKUP(A12,[17]進出口值表查詢結果!$A$3:$E$19,3,0)</f>
        <v>524658933</v>
      </c>
      <c r="I13" s="438">
        <f>VLOOKUP(A12,[11]進出口值表查詢結果!$A$3:$E$19,4,0)</f>
        <v>450955</v>
      </c>
      <c r="J13" s="438">
        <f>VLOOKUP(A12,[11]進出口值表查詢結果!$A$3:$E$19,3,0)</f>
        <v>25476644</v>
      </c>
      <c r="L13" s="438">
        <f>VLOOKUP(A12,[12]進出口值表查詢結果!$A$3:$E$19,4,0)</f>
        <v>4213379</v>
      </c>
      <c r="M13" s="438">
        <f>VLOOKUP(A12,[12]進出口值表查詢結果!$A$3:$E$19,3,0)</f>
        <v>305255286</v>
      </c>
    </row>
    <row r="14" spans="1:13">
      <c r="A14" s="316" t="s">
        <v>69</v>
      </c>
      <c r="B14" s="13" t="s">
        <v>64</v>
      </c>
      <c r="C14" s="438"/>
      <c r="D14" s="507"/>
      <c r="E14" s="13" t="s">
        <v>64</v>
      </c>
      <c r="F14" s="438">
        <v>0</v>
      </c>
      <c r="G14" s="437"/>
      <c r="I14" s="438"/>
      <c r="J14" s="437"/>
      <c r="L14" s="438"/>
      <c r="M14" s="437"/>
    </row>
    <row r="15" spans="1:13">
      <c r="A15" s="319">
        <v>87149200108</v>
      </c>
      <c r="B15" s="442"/>
      <c r="C15" s="443"/>
      <c r="D15" s="439"/>
      <c r="E15" s="441"/>
      <c r="F15" s="443"/>
      <c r="G15" s="439"/>
      <c r="H15" s="441"/>
      <c r="I15" s="443"/>
      <c r="J15" s="439"/>
      <c r="K15" s="441"/>
      <c r="L15" s="443"/>
      <c r="M15" s="439"/>
    </row>
    <row r="16" spans="1:13">
      <c r="A16" s="316" t="s">
        <v>70</v>
      </c>
      <c r="B16" s="306"/>
      <c r="C16" s="438">
        <f>VLOOKUP(A15,[10]進出口值表查詢結果!$A$3:$E$19,4,0)</f>
        <v>151077</v>
      </c>
      <c r="D16" s="438">
        <f>VLOOKUP(A15,[10]進出口值表查詢結果!$A$3:$E$19,3,0)</f>
        <v>4720995</v>
      </c>
      <c r="F16" s="438">
        <f>VLOOKUP(A15,[17]進出口值表查詢結果!$A$3:$E$19,4,0)</f>
        <v>1230779</v>
      </c>
      <c r="G16" s="438">
        <f>VLOOKUP(A15,[17]進出口值表查詢結果!$A$3:$E$19,3,0)</f>
        <v>42038241</v>
      </c>
      <c r="I16" s="438">
        <f>VLOOKUP(A15,[11]進出口值表查詢結果!$A$3:$E$19,4,0)</f>
        <v>65765</v>
      </c>
      <c r="J16" s="438">
        <f>VLOOKUP(A15,[11]進出口值表查詢結果!$A$3:$E$19,3,0)</f>
        <v>6228927</v>
      </c>
      <c r="L16" s="438">
        <f>VLOOKUP(A15,[12]進出口值表查詢結果!$A$3:$E$19,4,0)</f>
        <v>643955</v>
      </c>
      <c r="M16" s="438">
        <f>VLOOKUP(A15,[12]進出口值表查詢結果!$A$3:$E$19,3,0)</f>
        <v>66286641</v>
      </c>
    </row>
    <row r="17" spans="1:13">
      <c r="A17" s="316"/>
      <c r="B17" s="13" t="s">
        <v>64</v>
      </c>
      <c r="C17" s="438">
        <f>VLOOKUP(A15,[10]進出口值表查詢結果!$A$3:$E$19,5,0)</f>
        <v>282709</v>
      </c>
      <c r="D17" s="507" t="s">
        <v>151</v>
      </c>
      <c r="E17" s="13" t="s">
        <v>64</v>
      </c>
      <c r="F17" s="438">
        <f>VLOOKUP(A15,[17]進出口值表查詢結果!$A$3:$E$19,5,0)</f>
        <v>2339943</v>
      </c>
      <c r="G17" s="437" t="s">
        <v>67</v>
      </c>
      <c r="H17" s="13" t="s">
        <v>64</v>
      </c>
      <c r="I17" s="438">
        <f>VLOOKUP(A15,[13]進出口值表查詢結果!$A$4:$E$20,5,0)</f>
        <v>93422</v>
      </c>
      <c r="J17" s="507" t="s">
        <v>67</v>
      </c>
      <c r="K17" s="309" t="s">
        <v>64</v>
      </c>
      <c r="L17" s="438">
        <f>VLOOKUP(A15,[12]進出口值表查詢結果!$A$3:$E$19,5,0)</f>
        <v>1381798</v>
      </c>
      <c r="M17" s="437" t="s">
        <v>67</v>
      </c>
    </row>
    <row r="18" spans="1:13">
      <c r="A18" s="319">
        <v>87149200206</v>
      </c>
      <c r="B18" s="442"/>
      <c r="C18" s="443"/>
      <c r="D18" s="439"/>
      <c r="E18" s="441"/>
      <c r="F18" s="443"/>
      <c r="G18" s="439"/>
      <c r="H18" s="441"/>
      <c r="I18" s="440"/>
      <c r="J18" s="439"/>
      <c r="K18" s="441"/>
      <c r="L18" s="440"/>
      <c r="M18" s="439"/>
    </row>
    <row r="19" spans="1:13">
      <c r="A19" s="316" t="s">
        <v>55</v>
      </c>
      <c r="B19" s="306"/>
      <c r="C19" s="438">
        <f>VLOOKUP(A18,[10]進出口值表查詢結果!$A$3:$E$19,4,0)</f>
        <v>105196</v>
      </c>
      <c r="D19" s="438">
        <f>VLOOKUP(A18,[10]進出口值表查詢結果!$A$3:$E$19,3,0)</f>
        <v>1457018</v>
      </c>
      <c r="F19" s="438">
        <f>VLOOKUP(A18,[17]進出口值表查詢結果!$A$3:$E$19,4,0)</f>
        <v>981577</v>
      </c>
      <c r="G19" s="438">
        <f>VLOOKUP(A18,[17]進出口值表查詢結果!$A$3:$E$19,3,0)</f>
        <v>15094256</v>
      </c>
      <c r="I19" s="438">
        <f>VLOOKUP(A18,[11]進出口值表查詢結果!$A$3:$E$19,4,0)</f>
        <v>16535</v>
      </c>
      <c r="J19" s="438">
        <f>VLOOKUP(A18,[11]進出口值表查詢結果!$A$3:$E$19,3,0)</f>
        <v>987962</v>
      </c>
      <c r="L19" s="438">
        <f>VLOOKUP(A18,[12]進出口值表查詢結果!$A$3:$E$19,4,0)</f>
        <v>135901</v>
      </c>
      <c r="M19" s="438">
        <f>VLOOKUP(A18,[12]進出口值表查詢結果!$A$3:$E$19,3,0)</f>
        <v>11865535</v>
      </c>
    </row>
    <row r="20" spans="1:13">
      <c r="A20" s="316"/>
      <c r="B20" s="13" t="s">
        <v>64</v>
      </c>
      <c r="C20" s="438">
        <f>VLOOKUP(A18,[10]進出口值表查詢結果!$A$3:$E$19,5,0)</f>
        <v>15905222</v>
      </c>
      <c r="D20" s="507" t="s">
        <v>151</v>
      </c>
      <c r="E20" s="13" t="s">
        <v>64</v>
      </c>
      <c r="F20" s="438">
        <f>VLOOKUP(A18,[17]進出口值表查詢結果!$A$3:$E$19,5,0)</f>
        <v>150381651</v>
      </c>
      <c r="G20" s="437" t="s">
        <v>67</v>
      </c>
      <c r="H20" s="13" t="s">
        <v>64</v>
      </c>
      <c r="I20" s="438">
        <f>VLOOKUP(A18,[13]進出口值表查詢結果!$A$4:$E$20,5,0)</f>
        <v>2560850</v>
      </c>
      <c r="J20" s="507" t="s">
        <v>67</v>
      </c>
      <c r="K20" s="309" t="s">
        <v>64</v>
      </c>
      <c r="L20" s="438">
        <f>VLOOKUP(A18,[12]進出口值表查詢結果!$A$3:$E$19,5,0)</f>
        <v>24053290</v>
      </c>
      <c r="M20" s="437" t="s">
        <v>67</v>
      </c>
    </row>
    <row r="21" spans="1:13">
      <c r="A21" s="319">
        <v>87149200304</v>
      </c>
      <c r="B21" s="442"/>
      <c r="C21" s="443"/>
      <c r="D21" s="439"/>
      <c r="E21" s="441"/>
      <c r="F21" s="443"/>
      <c r="G21" s="439"/>
      <c r="H21" s="441"/>
      <c r="I21" s="440"/>
      <c r="J21" s="439"/>
      <c r="K21" s="441"/>
      <c r="L21" s="440"/>
      <c r="M21" s="439"/>
    </row>
    <row r="22" spans="1:13">
      <c r="A22" s="316" t="s">
        <v>56</v>
      </c>
      <c r="B22" s="306"/>
      <c r="C22" s="438">
        <f>VLOOKUP(A21,[10]進出口值表查詢結果!$A$3:$E$19,4,0)</f>
        <v>65930</v>
      </c>
      <c r="D22" s="438">
        <f>VLOOKUP(A21,[10]進出口值表查詢結果!$A$3:$E$19,3,0)</f>
        <v>9327460</v>
      </c>
      <c r="E22" s="309">
        <f>[14]二全年出口類別合計驗算!U18</f>
        <v>0</v>
      </c>
      <c r="F22" s="438">
        <f>VLOOKUP(A21,[17]進出口值表查詢結果!$A$3:$E$19,4,0)</f>
        <v>620078</v>
      </c>
      <c r="G22" s="438">
        <f>VLOOKUP(A21,[17]進出口值表查詢結果!$A$3:$E$19,3,0)</f>
        <v>77139068</v>
      </c>
      <c r="I22" s="438">
        <f>VLOOKUP(A21,[11]進出口值表查詢結果!$A$3:$E$19,4,0)</f>
        <v>24451</v>
      </c>
      <c r="J22" s="438">
        <f>VLOOKUP(A21,[11]進出口值表查詢結果!$A$3:$E$19,3,0)</f>
        <v>769574</v>
      </c>
      <c r="L22" s="438">
        <f>VLOOKUP(A21,[12]進出口值表查詢結果!$A$3:$E$19,4,0)</f>
        <v>163357</v>
      </c>
      <c r="M22" s="438">
        <f>VLOOKUP(A21,[12]進出口值表查詢結果!$A$3:$E$19,3,0)</f>
        <v>5351019</v>
      </c>
    </row>
    <row r="23" spans="1:13">
      <c r="A23" s="319">
        <v>87149310007</v>
      </c>
      <c r="B23" s="442"/>
      <c r="C23" s="443"/>
      <c r="D23" s="439"/>
      <c r="E23" s="441"/>
      <c r="F23" s="443"/>
      <c r="G23" s="439"/>
      <c r="H23" s="441"/>
      <c r="I23" s="440"/>
      <c r="J23" s="439"/>
      <c r="K23" s="441"/>
      <c r="L23" s="440"/>
      <c r="M23" s="439"/>
    </row>
    <row r="24" spans="1:13">
      <c r="A24" s="316" t="s">
        <v>71</v>
      </c>
      <c r="B24" s="306"/>
      <c r="C24" s="438">
        <f>VLOOKUP(A23,[10]進出口值表查詢結果!$A$3:$E$19,4,0)</f>
        <v>83605</v>
      </c>
      <c r="D24" s="438">
        <f>VLOOKUP(A23,[10]進出口值表查詢結果!$A$3:$E$19,3,0)</f>
        <v>4191070</v>
      </c>
      <c r="F24" s="438">
        <f>VLOOKUP(A23,[17]進出口值表查詢結果!$A$3:$E$19,4,0)</f>
        <v>722064</v>
      </c>
      <c r="G24" s="438">
        <f>VLOOKUP(A23,[17]進出口值表查詢結果!$A$3:$E$19,3,0)</f>
        <v>45541157</v>
      </c>
      <c r="I24" s="438">
        <f>VLOOKUP(A23,[11]進出口值表查詢結果!$A$3:$E$19,4,0)</f>
        <v>42363</v>
      </c>
      <c r="J24" s="438">
        <f>VLOOKUP(A23,[11]進出口值表查詢結果!$A$3:$E$19,3,0)</f>
        <v>1927617</v>
      </c>
      <c r="L24" s="438">
        <f>VLOOKUP(A23,[12]進出口值表查詢結果!$A$3:$E$19,4,0)</f>
        <v>683080</v>
      </c>
      <c r="M24" s="438">
        <f>VLOOKUP(A23,[12]進出口值表查詢結果!$A$3:$E$19,3,0)</f>
        <v>28417739</v>
      </c>
    </row>
    <row r="25" spans="1:13">
      <c r="A25" s="316" t="s">
        <v>72</v>
      </c>
      <c r="B25" s="306"/>
      <c r="C25" s="438"/>
      <c r="D25" s="437"/>
      <c r="F25" s="438"/>
      <c r="G25" s="437"/>
      <c r="I25" s="438"/>
      <c r="J25" s="437"/>
      <c r="L25" s="438"/>
      <c r="M25" s="437"/>
    </row>
    <row r="26" spans="1:13">
      <c r="A26" s="316" t="s">
        <v>73</v>
      </c>
      <c r="B26" s="306"/>
      <c r="C26" s="438"/>
      <c r="D26" s="437"/>
      <c r="F26" s="438"/>
      <c r="G26" s="437"/>
      <c r="I26" s="438"/>
      <c r="J26" s="437"/>
      <c r="L26" s="438"/>
      <c r="M26" s="437"/>
    </row>
    <row r="27" spans="1:13">
      <c r="A27" s="319">
        <v>87149320103</v>
      </c>
      <c r="B27" s="442"/>
      <c r="C27" s="443"/>
      <c r="D27" s="439"/>
      <c r="E27" s="441"/>
      <c r="F27" s="443"/>
      <c r="G27" s="439"/>
      <c r="H27" s="441"/>
      <c r="I27" s="440"/>
      <c r="J27" s="439"/>
      <c r="K27" s="441"/>
      <c r="L27" s="440"/>
      <c r="M27" s="439"/>
    </row>
    <row r="28" spans="1:13">
      <c r="A28" s="316" t="s">
        <v>406</v>
      </c>
      <c r="B28" s="306"/>
      <c r="C28" s="438">
        <f>VLOOKUP(A27,[10]進出口值表查詢結果!$A$3:$E$19,4,0)</f>
        <v>2291</v>
      </c>
      <c r="D28" s="438">
        <f>VLOOKUP(A27,[10]進出口值表查詢結果!$A$3:$E$19,3,0)</f>
        <v>56342</v>
      </c>
      <c r="F28" s="438">
        <f>VLOOKUP(A27,[17]進出口值表查詢結果!$A$3:$E$19,4,0)</f>
        <v>19501</v>
      </c>
      <c r="G28" s="438">
        <f>VLOOKUP(A27,[17]進出口值表查詢結果!$A$3:$E$19,3,0)</f>
        <v>647110</v>
      </c>
      <c r="I28" s="438">
        <f>VLOOKUP(A27,[11]進出口值表查詢結果!$A$3:$E$19,4,0)</f>
        <v>491</v>
      </c>
      <c r="J28" s="438">
        <f>VLOOKUP(A27,[11]進出口值表查詢結果!$A$3:$E$19,3,0)</f>
        <v>38855</v>
      </c>
      <c r="L28" s="438">
        <f>VLOOKUP(A27,[12]進出口值表查詢結果!$A$3:$E$19,4,0)</f>
        <v>10791</v>
      </c>
      <c r="M28" s="438">
        <f>VLOOKUP(A27,[12]進出口值表查詢結果!$A$3:$E$19,3,0)</f>
        <v>482697</v>
      </c>
    </row>
    <row r="29" spans="1:13">
      <c r="A29" s="319">
        <v>87149410006</v>
      </c>
      <c r="B29" s="442"/>
      <c r="C29" s="443"/>
      <c r="D29" s="439"/>
      <c r="E29" s="441"/>
      <c r="F29" s="443"/>
      <c r="G29" s="439"/>
      <c r="H29" s="441"/>
      <c r="I29" s="440"/>
      <c r="J29" s="439"/>
      <c r="K29" s="441"/>
      <c r="L29" s="440"/>
      <c r="M29" s="439"/>
    </row>
    <row r="30" spans="1:13">
      <c r="A30" s="316" t="s">
        <v>74</v>
      </c>
      <c r="B30" s="306"/>
      <c r="C30" s="438">
        <f>VLOOKUP(A29,[10]進出口值表查詢結果!$A$3:$E$19,4,0)</f>
        <v>6864</v>
      </c>
      <c r="D30" s="438">
        <f>VLOOKUP(A29,[10]進出口值表查詢結果!$A$3:$E$19,3,0)</f>
        <v>160345</v>
      </c>
      <c r="F30" s="438">
        <f>VLOOKUP(A29,[17]進出口值表查詢結果!$A$3:$E$19,4,0)</f>
        <v>76887</v>
      </c>
      <c r="G30" s="438">
        <f>VLOOKUP(A29,[17]進出口值表查詢結果!$A$3:$E$19,3,0)</f>
        <v>1880938</v>
      </c>
      <c r="I30" s="438">
        <f>VLOOKUP(A29,[11]進出口值表查詢結果!$A$3:$E$19,4,0)</f>
        <v>6444</v>
      </c>
      <c r="J30" s="438">
        <f>VLOOKUP(A29,[11]進出口值表查詢結果!$A$3:$E$19,3,0)</f>
        <v>332758</v>
      </c>
      <c r="L30" s="438">
        <f>VLOOKUP(A29,[12]進出口值表查詢結果!$A$3:$E$19,4,0)</f>
        <v>29605</v>
      </c>
      <c r="M30" s="438">
        <f>VLOOKUP(A29,[12]進出口值表查詢結果!$A$3:$E$19,3,0)</f>
        <v>932330</v>
      </c>
    </row>
    <row r="31" spans="1:13">
      <c r="A31" s="316" t="s">
        <v>75</v>
      </c>
      <c r="B31" s="306"/>
      <c r="C31" s="438"/>
      <c r="D31" s="507"/>
      <c r="F31" s="438"/>
      <c r="G31" s="437"/>
      <c r="I31" s="438"/>
      <c r="J31" s="437"/>
      <c r="L31" s="438"/>
      <c r="M31" s="437"/>
    </row>
    <row r="32" spans="1:13">
      <c r="A32" s="319">
        <v>87149490009</v>
      </c>
      <c r="B32" s="442"/>
      <c r="C32" s="443"/>
      <c r="D32" s="439"/>
      <c r="E32" s="441"/>
      <c r="F32" s="443"/>
      <c r="G32" s="439"/>
      <c r="H32" s="441"/>
      <c r="I32" s="440"/>
      <c r="J32" s="439"/>
      <c r="K32" s="441"/>
      <c r="L32" s="440"/>
      <c r="M32" s="439"/>
    </row>
    <row r="33" spans="1:13">
      <c r="A33" s="316" t="s">
        <v>76</v>
      </c>
      <c r="B33" s="306"/>
      <c r="C33" s="438">
        <f>VLOOKUP(A32,[10]進出口值表查詢結果!$A$3:$E$19,4,0)</f>
        <v>433733</v>
      </c>
      <c r="D33" s="438">
        <f>VLOOKUP(A32,[10]進出口值表查詢結果!$A$3:$E$19,3,0)</f>
        <v>17552750</v>
      </c>
      <c r="F33" s="438">
        <f>VLOOKUP(A32,[17]進出口值表查詢結果!$A$3:$E$19,4,0)</f>
        <v>3850133</v>
      </c>
      <c r="G33" s="438">
        <f>VLOOKUP(A32,[17]進出口值表查詢結果!$A$3:$E$19,3,0)</f>
        <v>168179873</v>
      </c>
      <c r="I33" s="438">
        <f>VLOOKUP(A32,[11]進出口值表查詢結果!$A$3:$E$19,4,0)</f>
        <v>227921</v>
      </c>
      <c r="J33" s="438">
        <f>VLOOKUP(A32,[11]進出口值表查詢結果!$A$3:$E$19,3,0)</f>
        <v>9983205</v>
      </c>
      <c r="L33" s="438">
        <f>VLOOKUP(A32,[12]進出口值表查詢結果!$A$3:$E$19,4,0)</f>
        <v>1591516</v>
      </c>
      <c r="M33" s="438">
        <f>VLOOKUP(A32,[12]進出口值表查詢結果!$A$3:$E$19,3,0)</f>
        <v>92799803</v>
      </c>
    </row>
    <row r="34" spans="1:13">
      <c r="A34" s="316" t="s">
        <v>77</v>
      </c>
      <c r="B34" s="306"/>
      <c r="C34" s="438"/>
      <c r="D34" s="437"/>
      <c r="F34" s="438"/>
      <c r="G34" s="437"/>
      <c r="I34" s="438"/>
      <c r="J34" s="507"/>
      <c r="L34" s="438"/>
      <c r="M34" s="437"/>
    </row>
    <row r="35" spans="1:13">
      <c r="A35" s="319">
        <v>87149500007</v>
      </c>
      <c r="B35" s="442"/>
      <c r="C35" s="440"/>
      <c r="D35" s="439"/>
      <c r="E35" s="441"/>
      <c r="F35" s="440"/>
      <c r="G35" s="439"/>
      <c r="H35" s="441"/>
      <c r="I35" s="440"/>
      <c r="J35" s="439"/>
      <c r="K35" s="441"/>
      <c r="L35" s="440"/>
      <c r="M35" s="439"/>
    </row>
    <row r="36" spans="1:13">
      <c r="A36" s="316" t="s">
        <v>78</v>
      </c>
      <c r="B36" s="306"/>
      <c r="C36" s="438">
        <f>VLOOKUP(A35,[10]進出口值表查詢結果!$A$3:$E$19,4,0)</f>
        <v>121509</v>
      </c>
      <c r="D36" s="438">
        <f>VLOOKUP(A35,[10]進出口值表查詢結果!$A$3:$E$19,3,0)</f>
        <v>3157518</v>
      </c>
      <c r="F36" s="438">
        <f>VLOOKUP(A35,[17]進出口值表查詢結果!$A$3:$E$19,4,0)</f>
        <v>1235816</v>
      </c>
      <c r="G36" s="438">
        <f>VLOOKUP(A35,[17]進出口值表查詢結果!$A$3:$E$19,3,0)</f>
        <v>27516661</v>
      </c>
      <c r="I36" s="438">
        <f>VLOOKUP(A35,[11]進出口值表查詢結果!$A$3:$E$19,4,0)</f>
        <v>72288</v>
      </c>
      <c r="J36" s="438">
        <f>VLOOKUP(A35,[11]進出口值表查詢結果!$A$3:$E$19,3,0)</f>
        <v>1007141</v>
      </c>
      <c r="L36" s="438">
        <f>VLOOKUP(A35,[12]進出口值表查詢結果!$A$3:$E$19,4,0)</f>
        <v>581653</v>
      </c>
      <c r="M36" s="438">
        <f>VLOOKUP(A35,[12]進出口值表查詢結果!$A$3:$E$19,3,0)</f>
        <v>10293869</v>
      </c>
    </row>
    <row r="37" spans="1:13">
      <c r="A37" s="319">
        <v>87149610004</v>
      </c>
      <c r="B37" s="442"/>
      <c r="C37" s="440"/>
      <c r="D37" s="439"/>
      <c r="E37" s="441"/>
      <c r="F37" s="440"/>
      <c r="G37" s="439"/>
      <c r="H37" s="441"/>
      <c r="I37" s="440"/>
      <c r="J37" s="439"/>
      <c r="K37" s="441"/>
      <c r="L37" s="440"/>
      <c r="M37" s="439"/>
    </row>
    <row r="38" spans="1:13">
      <c r="A38" s="316" t="s">
        <v>79</v>
      </c>
      <c r="B38" s="306"/>
      <c r="C38" s="438">
        <f>VLOOKUP(A37,[10]進出口值表查詢結果!$A$3:$E$19,4,0)</f>
        <v>159170</v>
      </c>
      <c r="D38" s="438">
        <f>VLOOKUP(A37,[10]進出口值表查詢結果!$A$3:$E$19,3,0)</f>
        <v>3677436</v>
      </c>
      <c r="F38" s="438">
        <f>VLOOKUP(A37,[17]進出口值表查詢結果!$A$3:$E$19,4,0)</f>
        <v>1531039</v>
      </c>
      <c r="G38" s="438">
        <f>VLOOKUP(A37,[17]進出口值表查詢結果!$A$3:$E$19,3,0)</f>
        <v>37456906</v>
      </c>
      <c r="I38" s="438">
        <f>VLOOKUP(A37,[11]進出口值表查詢結果!$A$3:$E$19,4,0)</f>
        <v>22791</v>
      </c>
      <c r="J38" s="438">
        <f>VLOOKUP(A37,[11]進出口值表查詢結果!$A$3:$E$19,3,0)</f>
        <v>532128</v>
      </c>
      <c r="L38" s="438">
        <f>VLOOKUP(A37,[12]進出口值表查詢結果!$A$3:$E$19,4,0)</f>
        <v>264003</v>
      </c>
      <c r="M38" s="438">
        <f>VLOOKUP(A37,[12]進出口值表查詢結果!$A$3:$E$19,3,0)</f>
        <v>4370629</v>
      </c>
    </row>
    <row r="39" spans="1:13">
      <c r="A39" s="319">
        <v>87149620002</v>
      </c>
      <c r="B39" s="442"/>
      <c r="C39" s="443"/>
      <c r="D39" s="439"/>
      <c r="E39" s="441"/>
      <c r="F39" s="443"/>
      <c r="G39" s="439"/>
      <c r="H39" s="441"/>
      <c r="I39" s="440"/>
      <c r="J39" s="439"/>
      <c r="K39" s="441"/>
      <c r="L39" s="440"/>
      <c r="M39" s="439"/>
    </row>
    <row r="40" spans="1:13">
      <c r="A40" s="316" t="s">
        <v>80</v>
      </c>
      <c r="B40" s="306"/>
      <c r="C40" s="438">
        <f>VLOOKUP(A39,[10]進出口值表查詢結果!$A$3:$E$19,4,0)</f>
        <v>172201</v>
      </c>
      <c r="D40" s="438">
        <f>VLOOKUP(A39,[10]進出口值表查詢結果!$A$3:$E$19,3,0)</f>
        <v>7903566</v>
      </c>
      <c r="F40" s="438">
        <f>VLOOKUP(A39,[17]進出口值表查詢結果!$A$3:$E$19,4,0)</f>
        <v>1677031</v>
      </c>
      <c r="G40" s="438">
        <f>VLOOKUP(A39,[17]進出口值表查詢結果!$A$3:$E$19,3,0)</f>
        <v>84331251</v>
      </c>
      <c r="I40" s="438">
        <f>VLOOKUP(A39,[11]進出口值表查詢結果!$A$3:$E$19,4,0)</f>
        <v>125073</v>
      </c>
      <c r="J40" s="438">
        <f>VLOOKUP(A39,[11]進出口值表查詢結果!$A$3:$E$19,3,0)</f>
        <v>3256922</v>
      </c>
      <c r="L40" s="438">
        <f>VLOOKUP(A39,[12]進出口值表查詢結果!$A$3:$E$19,4,0)</f>
        <v>1144968</v>
      </c>
      <c r="M40" s="438">
        <f>VLOOKUP(A39,[12]進出口值表查詢結果!$A$3:$E$19,3,0)</f>
        <v>33692158</v>
      </c>
    </row>
    <row r="41" spans="1:13">
      <c r="A41" s="316" t="s">
        <v>75</v>
      </c>
      <c r="B41" s="306"/>
      <c r="C41" s="438"/>
      <c r="D41" s="438"/>
      <c r="F41" s="438"/>
      <c r="G41" s="438"/>
      <c r="I41" s="438"/>
      <c r="J41" s="438"/>
      <c r="L41" s="438"/>
      <c r="M41" s="438"/>
    </row>
    <row r="42" spans="1:13">
      <c r="A42" s="319">
        <v>73151100209</v>
      </c>
      <c r="B42" s="442"/>
      <c r="C42" s="439"/>
      <c r="D42" s="443"/>
      <c r="E42" s="441"/>
      <c r="F42" s="440"/>
      <c r="G42" s="439"/>
      <c r="H42" s="441"/>
      <c r="I42" s="440"/>
      <c r="J42" s="439"/>
      <c r="K42" s="441"/>
      <c r="L42" s="440"/>
      <c r="M42" s="439"/>
    </row>
    <row r="43" spans="1:13">
      <c r="A43" s="316" t="s">
        <v>81</v>
      </c>
      <c r="B43" s="306"/>
      <c r="C43" s="438">
        <v>134511</v>
      </c>
      <c r="D43" s="438">
        <v>3063296</v>
      </c>
      <c r="F43" s="438">
        <v>1042934</v>
      </c>
      <c r="G43" s="438">
        <v>24707621</v>
      </c>
      <c r="I43" s="438">
        <v>106953</v>
      </c>
      <c r="J43" s="438">
        <v>1378074</v>
      </c>
      <c r="L43" s="438">
        <v>941612</v>
      </c>
      <c r="M43" s="438">
        <v>10145950</v>
      </c>
    </row>
    <row r="44" spans="1:13">
      <c r="A44" s="316" t="s">
        <v>82</v>
      </c>
      <c r="B44" s="306"/>
      <c r="C44" s="438"/>
      <c r="D44" s="437"/>
      <c r="F44" s="438"/>
      <c r="G44" s="437"/>
      <c r="I44" s="438"/>
      <c r="J44" s="437"/>
      <c r="L44" s="438"/>
      <c r="M44" s="437"/>
    </row>
    <row r="45" spans="1:13">
      <c r="A45" s="319">
        <v>87149990111</v>
      </c>
      <c r="B45" s="442"/>
      <c r="C45" s="443"/>
      <c r="D45" s="439"/>
      <c r="E45" s="441"/>
      <c r="F45" s="443"/>
      <c r="G45" s="439"/>
      <c r="H45" s="441"/>
      <c r="I45" s="440"/>
      <c r="J45" s="439"/>
      <c r="K45" s="441"/>
      <c r="L45" s="440"/>
      <c r="M45" s="439"/>
    </row>
    <row r="46" spans="1:13">
      <c r="A46" s="320" t="s">
        <v>83</v>
      </c>
      <c r="B46" s="308"/>
      <c r="C46" s="438">
        <f>VLOOKUP(A45,[10]進出口值表查詢結果!$A$3:$E$19,4,0)</f>
        <v>81114</v>
      </c>
      <c r="D46" s="438">
        <f>VLOOKUP(A45,[10]進出口值表查詢結果!$A$3:$E$19,3,0)</f>
        <v>9152435</v>
      </c>
      <c r="F46" s="438">
        <f>VLOOKUP(A45,[17]進出口值表查詢結果!$A$3:$E$19,4,0)</f>
        <v>676288</v>
      </c>
      <c r="G46" s="438">
        <f>VLOOKUP(A45,[17]進出口值表查詢結果!$A$3:$E$19,3,0)</f>
        <v>81681293</v>
      </c>
      <c r="I46" s="438">
        <f>VLOOKUP(A45,[11]進出口值表查詢結果!$A$3:$E$19,4,0)</f>
        <v>44240</v>
      </c>
      <c r="J46" s="438">
        <f>VLOOKUP(A45,[11]進出口值表查詢結果!$A$3:$E$19,3,0)</f>
        <v>2963538</v>
      </c>
      <c r="L46" s="438">
        <f>VLOOKUP(A45,[12]進出口值表查詢結果!$A$3:$E$19,4,0)</f>
        <v>364820</v>
      </c>
      <c r="M46" s="438">
        <f>VLOOKUP(A45,[12]進出口值表查詢結果!$A$3:$E$19,3,0)</f>
        <v>29131523</v>
      </c>
    </row>
    <row r="47" spans="1:13">
      <c r="A47" s="316" t="s">
        <v>84</v>
      </c>
      <c r="B47" s="306"/>
      <c r="C47" s="438"/>
      <c r="D47" s="437"/>
      <c r="F47" s="438"/>
      <c r="G47" s="437"/>
      <c r="I47" s="438"/>
      <c r="J47" s="437"/>
      <c r="L47" s="438"/>
      <c r="M47" s="437"/>
    </row>
    <row r="48" spans="1:13">
      <c r="A48" s="319">
        <v>87149320906</v>
      </c>
      <c r="B48" s="442"/>
      <c r="C48" s="443"/>
      <c r="D48" s="439"/>
      <c r="E48" s="441"/>
      <c r="F48" s="443"/>
      <c r="G48" s="439"/>
      <c r="H48" s="441"/>
      <c r="I48" s="440"/>
      <c r="J48" s="439"/>
      <c r="K48" s="441"/>
      <c r="L48" s="440"/>
      <c r="M48" s="439"/>
    </row>
    <row r="49" spans="1:13">
      <c r="A49" s="316" t="s">
        <v>407</v>
      </c>
      <c r="B49" s="306"/>
      <c r="C49" s="438">
        <f>VLOOKUP(A48,[10]進出口值表查詢結果!$A$3:$E$19,4,0)</f>
        <v>161203</v>
      </c>
      <c r="D49" s="438">
        <f>VLOOKUP(A48,[10]進出口值表查詢結果!$A$3:$E$19,3,0)</f>
        <v>4969003</v>
      </c>
      <c r="F49" s="438">
        <f>VLOOKUP(A48,[17]進出口值表查詢結果!$A$3:$E$19,4,0)</f>
        <v>1547101</v>
      </c>
      <c r="G49" s="438">
        <f>VLOOKUP(A48,[17]進出口值表查詢結果!$A$3:$E$19,3,0)</f>
        <v>61317101</v>
      </c>
      <c r="I49" s="438">
        <f>VLOOKUP(A48,[11]進出口值表查詢結果!$A$3:$E$19,4,0)</f>
        <v>39483</v>
      </c>
      <c r="J49" s="438">
        <f>VLOOKUP(A48,[11]進出口值表查詢結果!$A$3:$E$19,3,0)</f>
        <v>1496875</v>
      </c>
      <c r="L49" s="438">
        <f>VLOOKUP(A48,[12]進出口值表查詢結果!$A$3:$E$19,4,0)</f>
        <v>403453</v>
      </c>
      <c r="M49" s="438">
        <f>VLOOKUP(A48,[12]進出口值表查詢結果!$A$3:$E$19,3,0)</f>
        <v>15386851</v>
      </c>
    </row>
    <row r="50" spans="1:13">
      <c r="A50" s="319">
        <v>87149990139</v>
      </c>
      <c r="B50" s="442"/>
      <c r="C50" s="443"/>
      <c r="D50" s="439"/>
      <c r="E50" s="441"/>
      <c r="F50" s="443"/>
      <c r="G50" s="439"/>
      <c r="H50" s="441"/>
      <c r="I50" s="440"/>
      <c r="J50" s="439"/>
      <c r="K50" s="441"/>
      <c r="L50" s="440"/>
      <c r="M50" s="439"/>
    </row>
    <row r="51" spans="1:13">
      <c r="A51" s="316" t="s">
        <v>85</v>
      </c>
      <c r="B51" s="306"/>
      <c r="C51" s="438">
        <f>VLOOKUP(A50,[10]進出口值表查詢結果!$A$3:$E$19,4,0)</f>
        <v>19010</v>
      </c>
      <c r="D51" s="438">
        <f>VLOOKUP(A50,[10]進出口值表查詢結果!$A$3:$E$19,3,0)</f>
        <v>172169</v>
      </c>
      <c r="F51" s="438">
        <f>VLOOKUP(A50,[17]進出口值表查詢結果!$A$3:$E$19,4,0)</f>
        <v>130635</v>
      </c>
      <c r="G51" s="438">
        <f>VLOOKUP(A50,[17]進出口值表查詢結果!$A$3:$E$19,3,0)</f>
        <v>2370794</v>
      </c>
      <c r="I51" s="438">
        <f>VLOOKUP(A50,[11]進出口值表查詢結果!$A$3:$E$19,4,0)</f>
        <v>6000</v>
      </c>
      <c r="J51" s="438">
        <f>VLOOKUP(A50,[11]進出口值表查詢結果!$A$3:$E$19,3,0)</f>
        <v>52678</v>
      </c>
      <c r="L51" s="438">
        <f>VLOOKUP(A50,[12]進出口值表查詢結果!$A$3:$E$19,4,0)</f>
        <v>87182</v>
      </c>
      <c r="M51" s="438">
        <f>VLOOKUP(A50,[12]進出口值表查詢結果!$A$3:$E$19,3,0)</f>
        <v>998784</v>
      </c>
    </row>
    <row r="52" spans="1:13">
      <c r="A52" s="319">
        <v>87149990148</v>
      </c>
      <c r="B52" s="442"/>
      <c r="C52" s="443"/>
      <c r="D52" s="439"/>
      <c r="E52" s="441"/>
      <c r="F52" s="443"/>
      <c r="G52" s="439"/>
      <c r="H52" s="441"/>
      <c r="I52" s="440"/>
      <c r="J52" s="439"/>
      <c r="K52" s="441"/>
      <c r="L52" s="440"/>
      <c r="M52" s="439"/>
    </row>
    <row r="53" spans="1:13">
      <c r="A53" s="321" t="s">
        <v>86</v>
      </c>
      <c r="B53" s="445"/>
      <c r="C53" s="438">
        <f>VLOOKUP(A52,[10]進出口值表查詢結果!$A$3:$E$19,4,0)</f>
        <v>68334</v>
      </c>
      <c r="D53" s="438">
        <f>VLOOKUP(A52,[10]進出口值表查詢結果!$A$3:$E$19,3,0)</f>
        <v>2436180</v>
      </c>
      <c r="F53" s="438">
        <f>VLOOKUP(A52,[17]進出口值表查詢結果!$A$3:$E$19,4,0)</f>
        <v>602650</v>
      </c>
      <c r="G53" s="438">
        <f>VLOOKUP(A52,[17]進出口值表查詢結果!$A$3:$E$19,3,0)</f>
        <v>21328473</v>
      </c>
      <c r="I53" s="438">
        <f>VLOOKUP(A52,[11]進出口值表查詢結果!$A$3:$E$19,4,0)</f>
        <v>25543</v>
      </c>
      <c r="J53" s="438">
        <f>VLOOKUP(A52,[11]進出口值表查詢結果!$A$3:$E$19,3,0)</f>
        <v>520012</v>
      </c>
      <c r="L53" s="438">
        <f>VLOOKUP(A52,[12]進出口值表查詢結果!$A$3:$E$19,4,0)</f>
        <v>173578</v>
      </c>
      <c r="M53" s="438">
        <f>VLOOKUP(A52,[12]進出口值表查詢結果!$A$3:$E$19,3,0)</f>
        <v>5076385</v>
      </c>
    </row>
    <row r="54" spans="1:13">
      <c r="A54" s="316" t="s">
        <v>87</v>
      </c>
      <c r="B54" s="306"/>
      <c r="C54" s="438"/>
      <c r="D54" s="437"/>
      <c r="F54" s="438"/>
      <c r="G54" s="437"/>
      <c r="I54" s="438"/>
      <c r="J54" s="444"/>
      <c r="L54" s="438"/>
      <c r="M54" s="437"/>
    </row>
    <row r="55" spans="1:13">
      <c r="A55" s="319">
        <v>87149990157</v>
      </c>
      <c r="B55" s="442"/>
      <c r="C55" s="443"/>
      <c r="D55" s="439"/>
      <c r="E55" s="441"/>
      <c r="F55" s="443"/>
      <c r="G55" s="439"/>
      <c r="H55" s="441"/>
      <c r="I55" s="440"/>
      <c r="J55" s="439"/>
      <c r="K55" s="441"/>
      <c r="L55" s="440"/>
      <c r="M55" s="439"/>
    </row>
    <row r="56" spans="1:13">
      <c r="A56" s="316" t="s">
        <v>88</v>
      </c>
      <c r="B56" s="306"/>
      <c r="C56" s="438">
        <f>VLOOKUP(A55,[10]進出口值表查詢結果!$A$3:$E$19,4,0)</f>
        <v>153802</v>
      </c>
      <c r="D56" s="438">
        <f>VLOOKUP(A55,[10]進出口值表查詢結果!$A$3:$E$19,3,0)</f>
        <v>6803041</v>
      </c>
      <c r="F56" s="438">
        <f>VLOOKUP(A55,[17]進出口值表查詢結果!$A$3:$E$19,4,0)</f>
        <v>1248509</v>
      </c>
      <c r="G56" s="438">
        <f>VLOOKUP(A55,[17]進出口值表查詢結果!$A$3:$E$19,3,0)</f>
        <v>54407790</v>
      </c>
      <c r="I56" s="438">
        <f>VLOOKUP(A55,[11]進出口值表查詢結果!$A$3:$E$19,4,0)</f>
        <v>32314</v>
      </c>
      <c r="J56" s="438">
        <f>VLOOKUP(A55,[11]進出口值表查詢結果!$A$3:$E$19,3,0)</f>
        <v>1254527</v>
      </c>
      <c r="L56" s="438">
        <f>VLOOKUP(A55,[12]進出口值表查詢結果!$A$3:$E$19,4,0)</f>
        <v>330840</v>
      </c>
      <c r="M56" s="438">
        <f>VLOOKUP(A55,[12]進出口值表查詢結果!$A$3:$E$19,3,0)</f>
        <v>14452429</v>
      </c>
    </row>
    <row r="57" spans="1:13">
      <c r="A57" s="316" t="s">
        <v>89</v>
      </c>
      <c r="B57" s="306"/>
      <c r="C57" s="438"/>
      <c r="D57" s="507"/>
      <c r="F57" s="438"/>
      <c r="G57" s="437"/>
      <c r="I57" s="438"/>
      <c r="J57" s="438"/>
      <c r="L57" s="438"/>
      <c r="M57" s="437"/>
    </row>
    <row r="58" spans="1:13">
      <c r="A58" s="319">
        <v>87149990166</v>
      </c>
      <c r="B58" s="442"/>
      <c r="C58" s="443"/>
      <c r="D58" s="439"/>
      <c r="E58" s="441"/>
      <c r="F58" s="443"/>
      <c r="G58" s="439"/>
      <c r="H58" s="441"/>
      <c r="I58" s="440"/>
      <c r="J58" s="440"/>
      <c r="K58" s="441"/>
      <c r="L58" s="440"/>
      <c r="M58" s="439"/>
    </row>
    <row r="59" spans="1:13">
      <c r="A59" s="316" t="s">
        <v>86</v>
      </c>
      <c r="B59" s="306"/>
      <c r="C59" s="438">
        <f>VLOOKUP(A58,[10]進出口值表查詢結果!$A$3:$E$19,4,0)</f>
        <v>114842</v>
      </c>
      <c r="D59" s="438">
        <f>VLOOKUP(A58,[10]進出口值表查詢結果!$A$3:$E$19,3,0)</f>
        <v>3895422</v>
      </c>
      <c r="F59" s="438">
        <f>VLOOKUP(A58,[17]進出口值表查詢結果!$A$3:$E$19,4,0)</f>
        <v>1212319</v>
      </c>
      <c r="G59" s="438">
        <f>VLOOKUP(A58,[17]進出口值表查詢結果!$A$3:$E$19,3,0)</f>
        <v>43236659</v>
      </c>
      <c r="I59" s="438">
        <f>VLOOKUP(A58,[11]進出口值表查詢結果!$A$3:$E$19,4,0)</f>
        <v>40440</v>
      </c>
      <c r="J59" s="438">
        <f>VLOOKUP(A58,[11]進出口值表查詢結果!$A$3:$E$19,3,0)</f>
        <v>1857231</v>
      </c>
      <c r="L59" s="438">
        <f>VLOOKUP(A58,[12]進出口值表查詢結果!$A$3:$E$19,4,0)</f>
        <v>383706</v>
      </c>
      <c r="M59" s="438">
        <f>VLOOKUP(A58,[12]進出口值表查詢結果!$A$3:$E$19,3,0)</f>
        <v>27094698</v>
      </c>
    </row>
    <row r="60" spans="1:13">
      <c r="A60" s="319">
        <v>40115000008</v>
      </c>
      <c r="B60" s="442"/>
      <c r="C60" s="440"/>
      <c r="D60" s="440"/>
      <c r="E60" s="441"/>
      <c r="F60" s="440"/>
      <c r="G60" s="440"/>
      <c r="H60" s="441"/>
      <c r="I60" s="440"/>
      <c r="J60" s="440"/>
      <c r="K60" s="441"/>
      <c r="L60" s="440"/>
      <c r="M60" s="439"/>
    </row>
    <row r="61" spans="1:13">
      <c r="A61" s="316" t="s">
        <v>90</v>
      </c>
      <c r="B61" s="306"/>
      <c r="C61" s="438">
        <v>482589</v>
      </c>
      <c r="D61" s="438">
        <v>8250523</v>
      </c>
      <c r="F61" s="438">
        <v>4066804</v>
      </c>
      <c r="G61" s="438">
        <v>69525572</v>
      </c>
      <c r="I61" s="438">
        <v>156690</v>
      </c>
      <c r="J61" s="438">
        <v>1800673</v>
      </c>
      <c r="L61" s="438">
        <v>1569502</v>
      </c>
      <c r="M61" s="438">
        <v>18710136</v>
      </c>
    </row>
    <row r="62" spans="1:13">
      <c r="A62" s="316" t="s">
        <v>91</v>
      </c>
      <c r="B62" s="306" t="s">
        <v>64</v>
      </c>
      <c r="C62" s="438">
        <v>646330</v>
      </c>
      <c r="D62" s="437" t="s">
        <v>67</v>
      </c>
      <c r="E62" s="13" t="s">
        <v>64</v>
      </c>
      <c r="F62" s="438">
        <v>5787125</v>
      </c>
      <c r="G62" s="437" t="s">
        <v>67</v>
      </c>
      <c r="H62" s="13" t="s">
        <v>64</v>
      </c>
      <c r="I62" s="438">
        <v>249728</v>
      </c>
      <c r="J62" s="507" t="s">
        <v>67</v>
      </c>
      <c r="K62" s="309" t="s">
        <v>64</v>
      </c>
      <c r="L62" s="438">
        <v>2341789</v>
      </c>
      <c r="M62" s="437" t="s">
        <v>67</v>
      </c>
    </row>
    <row r="63" spans="1:13">
      <c r="A63" s="319">
        <v>40132000003</v>
      </c>
      <c r="B63" s="442"/>
      <c r="C63" s="440"/>
      <c r="D63" s="440"/>
      <c r="E63" s="441"/>
      <c r="F63" s="440"/>
      <c r="G63" s="440"/>
      <c r="H63" s="441"/>
      <c r="I63" s="440"/>
      <c r="J63" s="440"/>
      <c r="K63" s="441"/>
      <c r="L63" s="440"/>
      <c r="M63" s="439"/>
    </row>
    <row r="64" spans="1:13">
      <c r="A64" s="316" t="s">
        <v>92</v>
      </c>
      <c r="B64" s="306"/>
      <c r="C64" s="438">
        <v>43018</v>
      </c>
      <c r="D64" s="438">
        <v>436607</v>
      </c>
      <c r="F64" s="438">
        <v>504608</v>
      </c>
      <c r="G64" s="438">
        <v>5379611</v>
      </c>
      <c r="I64" s="438">
        <v>45323</v>
      </c>
      <c r="J64" s="438">
        <v>347660</v>
      </c>
      <c r="L64" s="438">
        <v>331924</v>
      </c>
      <c r="M64" s="438">
        <v>2194549</v>
      </c>
    </row>
    <row r="65" spans="1:13">
      <c r="A65" s="316" t="s">
        <v>93</v>
      </c>
      <c r="B65" s="306" t="s">
        <v>64</v>
      </c>
      <c r="C65" s="438">
        <v>221525</v>
      </c>
      <c r="D65" s="437" t="s">
        <v>67</v>
      </c>
      <c r="E65" s="13" t="s">
        <v>64</v>
      </c>
      <c r="F65" s="438">
        <v>2852896</v>
      </c>
      <c r="G65" s="437" t="s">
        <v>67</v>
      </c>
      <c r="H65" s="13" t="s">
        <v>64</v>
      </c>
      <c r="I65" s="438">
        <v>280351</v>
      </c>
      <c r="J65" s="507" t="s">
        <v>67</v>
      </c>
      <c r="K65" s="309" t="s">
        <v>64</v>
      </c>
      <c r="L65" s="438">
        <v>1803957</v>
      </c>
      <c r="M65" s="437" t="s">
        <v>67</v>
      </c>
    </row>
    <row r="66" spans="1:13">
      <c r="A66" s="316"/>
      <c r="B66" s="306"/>
      <c r="D66" s="317"/>
      <c r="G66" s="317"/>
      <c r="J66" s="317"/>
      <c r="M66" s="317"/>
    </row>
    <row r="67" spans="1:13">
      <c r="A67" s="310" t="s">
        <v>94</v>
      </c>
      <c r="B67" s="322"/>
      <c r="C67" s="323">
        <f>SUM(C6:C66)-C65-C62-C20-C17-C11-C8-C14</f>
        <v>3409370</v>
      </c>
      <c r="D67" s="324">
        <f>SUM(D6:D66)</f>
        <v>150609771</v>
      </c>
      <c r="E67" s="323"/>
      <c r="F67" s="323">
        <f>SUM(F6:F66)-F65-F62-F20-F17-F11-F8-F14</f>
        <v>31166855</v>
      </c>
      <c r="G67" s="324">
        <f>SUM(G6:G66)</f>
        <v>1407026494</v>
      </c>
      <c r="H67" s="323"/>
      <c r="I67" s="323">
        <f>SUM(I6:I66)-I65-I62-I20-I17-I11-I8</f>
        <v>1556588</v>
      </c>
      <c r="J67" s="324">
        <f>SUM(J6:J66)</f>
        <v>62507082</v>
      </c>
      <c r="K67" s="323"/>
      <c r="L67" s="323">
        <f>SUM(L6:L66)-L65-L62-L20-L17-L11-L8</f>
        <v>14118599</v>
      </c>
      <c r="M67" s="324">
        <f>SUM(M6:M66)</f>
        <v>686979834</v>
      </c>
    </row>
    <row r="68" spans="1:13" ht="8.25" customHeight="1">
      <c r="G68" s="5"/>
    </row>
    <row r="69" spans="1:13">
      <c r="A69" s="54" t="s">
        <v>31</v>
      </c>
      <c r="B69" s="54"/>
    </row>
  </sheetData>
  <phoneticPr fontId="3" type="noConversion"/>
  <pageMargins left="0.23622047244094491" right="0.11811023622047245" top="0.35433070866141736" bottom="0.15748031496062992" header="0.31496062992125984" footer="0.31496062992125984"/>
  <pageSetup paperSize="9" scale="6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67"/>
  <sheetViews>
    <sheetView zoomScaleNormal="100" workbookViewId="0">
      <selection activeCell="A3" sqref="A3"/>
    </sheetView>
  </sheetViews>
  <sheetFormatPr defaultColWidth="10" defaultRowHeight="16.5"/>
  <cols>
    <col min="1" max="1" width="22.375" style="13" customWidth="1"/>
    <col min="2" max="2" width="16.625" style="309" customWidth="1"/>
    <col min="3" max="3" width="17.25" style="348" customWidth="1"/>
    <col min="4" max="4" width="15.75" style="349" customWidth="1"/>
    <col min="5" max="5" width="16.75" style="309" customWidth="1"/>
    <col min="6" max="6" width="17.125" customWidth="1"/>
    <col min="7" max="7" width="14.875" style="349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306" customFormat="1" ht="21">
      <c r="A1" s="325" t="s">
        <v>521</v>
      </c>
      <c r="B1" s="326"/>
      <c r="C1" s="327"/>
      <c r="D1" s="328"/>
      <c r="E1" s="326"/>
      <c r="F1" s="327"/>
      <c r="G1" s="328"/>
    </row>
    <row r="2" spans="1:7" s="306" customFormat="1" ht="10.5" customHeight="1">
      <c r="B2" s="307"/>
      <c r="C2" s="329"/>
      <c r="D2" s="330"/>
      <c r="E2" s="307"/>
      <c r="F2" s="329"/>
      <c r="G2" s="330"/>
    </row>
    <row r="3" spans="1:7" s="306" customFormat="1" ht="11.25" customHeight="1">
      <c r="A3" s="308"/>
      <c r="B3" s="307"/>
      <c r="C3" s="329"/>
      <c r="D3" s="330"/>
      <c r="E3" s="307"/>
      <c r="F3" s="329"/>
      <c r="G3" s="330"/>
    </row>
    <row r="4" spans="1:7">
      <c r="A4" s="42" t="s">
        <v>95</v>
      </c>
      <c r="B4" s="480" t="s">
        <v>446</v>
      </c>
      <c r="C4" s="68" t="s">
        <v>463</v>
      </c>
      <c r="D4" s="331" t="s">
        <v>36</v>
      </c>
      <c r="E4" s="70" t="s">
        <v>446</v>
      </c>
      <c r="F4" s="535" t="s">
        <v>482</v>
      </c>
      <c r="G4" s="198" t="s">
        <v>36</v>
      </c>
    </row>
    <row r="5" spans="1:7" s="306" customFormat="1" ht="18" customHeight="1">
      <c r="A5" s="46"/>
      <c r="B5" s="74" t="s">
        <v>96</v>
      </c>
      <c r="C5" s="73" t="s">
        <v>464</v>
      </c>
      <c r="D5" s="199" t="s">
        <v>1</v>
      </c>
      <c r="E5" s="74" t="s">
        <v>33</v>
      </c>
      <c r="F5" s="575" t="s">
        <v>33</v>
      </c>
      <c r="G5" s="199" t="s">
        <v>1</v>
      </c>
    </row>
    <row r="6" spans="1:7">
      <c r="A6" s="332">
        <v>85121010001</v>
      </c>
      <c r="B6" s="333"/>
      <c r="C6" s="334"/>
      <c r="D6" s="335"/>
      <c r="E6" s="333"/>
      <c r="F6" s="334"/>
      <c r="G6" s="336"/>
    </row>
    <row r="7" spans="1:7">
      <c r="A7" s="316" t="s">
        <v>62</v>
      </c>
      <c r="B7" s="337">
        <f>零件!F7</f>
        <v>106966</v>
      </c>
      <c r="C7" s="569">
        <v>96827</v>
      </c>
      <c r="D7" s="470">
        <f>(B7-C7)/C7</f>
        <v>0.10471252853026532</v>
      </c>
      <c r="E7" s="337">
        <f>零件!G7</f>
        <v>11086673</v>
      </c>
      <c r="F7" s="569">
        <v>10832540</v>
      </c>
      <c r="G7" s="470">
        <f>(E7-F7)/F7</f>
        <v>2.3460148773971755E-2</v>
      </c>
    </row>
    <row r="8" spans="1:7">
      <c r="A8" s="316" t="s">
        <v>63</v>
      </c>
      <c r="B8" s="337"/>
      <c r="C8" s="570"/>
      <c r="D8" s="338"/>
      <c r="E8" s="339"/>
      <c r="F8" s="569"/>
      <c r="G8" s="339"/>
    </row>
    <row r="9" spans="1:7">
      <c r="A9" s="318">
        <v>85121020009</v>
      </c>
      <c r="B9" s="340"/>
      <c r="C9" s="571"/>
      <c r="D9" s="341"/>
      <c r="E9" s="340"/>
      <c r="F9" s="576"/>
      <c r="G9" s="340"/>
    </row>
    <row r="10" spans="1:7">
      <c r="A10" s="316" t="s">
        <v>65</v>
      </c>
      <c r="B10" s="337">
        <f>零件!F10</f>
        <v>46726</v>
      </c>
      <c r="C10" s="569">
        <v>37234</v>
      </c>
      <c r="D10" s="471">
        <f>(B10-C10)/C10</f>
        <v>0.25492829134661871</v>
      </c>
      <c r="E10" s="337">
        <f>零件!G10</f>
        <v>7500513</v>
      </c>
      <c r="F10" s="569">
        <v>6450262</v>
      </c>
      <c r="G10" s="471">
        <f>(E10-F10)/F10</f>
        <v>0.16282299850765752</v>
      </c>
    </row>
    <row r="11" spans="1:7">
      <c r="A11" s="316" t="s">
        <v>66</v>
      </c>
      <c r="B11" s="337"/>
      <c r="C11" s="570"/>
      <c r="D11" s="342"/>
      <c r="E11" s="339"/>
      <c r="F11" s="569"/>
      <c r="G11" s="339"/>
    </row>
    <row r="12" spans="1:7">
      <c r="A12" s="319">
        <v>87149120007</v>
      </c>
      <c r="B12" s="340"/>
      <c r="C12" s="572"/>
      <c r="D12" s="343"/>
      <c r="E12" s="344"/>
      <c r="F12" s="577"/>
      <c r="G12" s="344"/>
    </row>
    <row r="13" spans="1:7">
      <c r="A13" s="316" t="s">
        <v>68</v>
      </c>
      <c r="B13" s="337">
        <f>零件!F13</f>
        <v>8036410</v>
      </c>
      <c r="C13" s="569">
        <v>10666192</v>
      </c>
      <c r="D13" s="470">
        <f>(B13-C13)/C13</f>
        <v>-0.24655303411001789</v>
      </c>
      <c r="E13" s="337">
        <f>零件!G13</f>
        <v>524658933</v>
      </c>
      <c r="F13" s="569">
        <v>698748225</v>
      </c>
      <c r="G13" s="471">
        <f>(E13-F13)/F13</f>
        <v>-0.24914452126157458</v>
      </c>
    </row>
    <row r="14" spans="1:7">
      <c r="A14" s="316" t="s">
        <v>69</v>
      </c>
      <c r="B14" s="342"/>
      <c r="C14" s="570"/>
      <c r="D14" s="337"/>
      <c r="E14" s="339"/>
      <c r="F14" s="569"/>
      <c r="G14" s="339"/>
    </row>
    <row r="15" spans="1:7">
      <c r="A15" s="319">
        <v>87149200108</v>
      </c>
      <c r="B15" s="340"/>
      <c r="C15" s="572"/>
      <c r="D15" s="343"/>
      <c r="E15" s="344"/>
      <c r="F15" s="577"/>
      <c r="G15" s="344"/>
    </row>
    <row r="16" spans="1:7">
      <c r="A16" s="316" t="s">
        <v>70</v>
      </c>
      <c r="B16" s="337">
        <f>零件!F16</f>
        <v>1230779</v>
      </c>
      <c r="C16" s="569">
        <v>1623086</v>
      </c>
      <c r="D16" s="471">
        <f>(B16-C16)/C16</f>
        <v>-0.24170438288544169</v>
      </c>
      <c r="E16" s="337">
        <f>零件!G16</f>
        <v>42038241</v>
      </c>
      <c r="F16" s="569">
        <v>35857188</v>
      </c>
      <c r="G16" s="470">
        <f>(E16-F16)/F16</f>
        <v>0.17237974712350562</v>
      </c>
    </row>
    <row r="17" spans="1:7">
      <c r="A17" s="316"/>
      <c r="B17" s="337"/>
      <c r="C17" s="570"/>
      <c r="D17" s="337"/>
      <c r="E17" s="339"/>
      <c r="F17" s="569"/>
      <c r="G17" s="339"/>
    </row>
    <row r="18" spans="1:7">
      <c r="A18" s="319">
        <v>87149200206</v>
      </c>
      <c r="B18" s="340"/>
      <c r="C18" s="572"/>
      <c r="D18" s="343"/>
      <c r="E18" s="344"/>
      <c r="F18" s="577"/>
      <c r="G18" s="344"/>
    </row>
    <row r="19" spans="1:7">
      <c r="A19" s="316" t="s">
        <v>55</v>
      </c>
      <c r="B19" s="337">
        <f>零件!F19</f>
        <v>981577</v>
      </c>
      <c r="C19" s="569">
        <v>797798</v>
      </c>
      <c r="D19" s="471">
        <f>(B19-C19)/C19</f>
        <v>0.23035780987167179</v>
      </c>
      <c r="E19" s="337">
        <f>零件!G19</f>
        <v>15094256</v>
      </c>
      <c r="F19" s="569">
        <v>10433705</v>
      </c>
      <c r="G19" s="471">
        <f>(E19-F19)/F19</f>
        <v>0.44668226674992251</v>
      </c>
    </row>
    <row r="20" spans="1:7">
      <c r="A20" s="316"/>
      <c r="B20" s="337"/>
      <c r="C20" s="570"/>
      <c r="D20" s="337"/>
      <c r="E20" s="339"/>
      <c r="F20" s="569"/>
      <c r="G20" s="339"/>
    </row>
    <row r="21" spans="1:7">
      <c r="A21" s="319">
        <v>87149200304</v>
      </c>
      <c r="B21" s="340"/>
      <c r="C21" s="572"/>
      <c r="D21" s="343"/>
      <c r="E21" s="344"/>
      <c r="F21" s="577"/>
      <c r="G21" s="344"/>
    </row>
    <row r="22" spans="1:7">
      <c r="A22" s="316" t="s">
        <v>56</v>
      </c>
      <c r="B22" s="337">
        <f>零件!F22</f>
        <v>620078</v>
      </c>
      <c r="C22" s="569">
        <v>688733</v>
      </c>
      <c r="D22" s="470">
        <f>(B22-C22)/C22</f>
        <v>-9.9683041178511844E-2</v>
      </c>
      <c r="E22" s="337">
        <f>零件!G22</f>
        <v>77139068</v>
      </c>
      <c r="F22" s="569">
        <v>82757047</v>
      </c>
      <c r="G22" s="471">
        <f>(E22-F22)/F22</f>
        <v>-6.7885203782102083E-2</v>
      </c>
    </row>
    <row r="23" spans="1:7">
      <c r="A23" s="319">
        <v>87149310007</v>
      </c>
      <c r="B23" s="340"/>
      <c r="C23" s="572"/>
      <c r="D23" s="343"/>
      <c r="E23" s="344"/>
      <c r="F23" s="577"/>
      <c r="G23" s="344"/>
    </row>
    <row r="24" spans="1:7">
      <c r="A24" s="316" t="s">
        <v>71</v>
      </c>
      <c r="B24" s="337">
        <f>零件!F24</f>
        <v>722064</v>
      </c>
      <c r="C24" s="569">
        <v>862236</v>
      </c>
      <c r="D24" s="471">
        <f>(B24-C24)/C24</f>
        <v>-0.16256802082028587</v>
      </c>
      <c r="E24" s="337">
        <f>零件!G24</f>
        <v>45541157</v>
      </c>
      <c r="F24" s="569">
        <v>47102656</v>
      </c>
      <c r="G24" s="471">
        <f>(E24-F24)/F24</f>
        <v>-3.3150975605282219E-2</v>
      </c>
    </row>
    <row r="25" spans="1:7">
      <c r="A25" s="316" t="s">
        <v>97</v>
      </c>
      <c r="B25" s="337"/>
      <c r="C25" s="570"/>
      <c r="D25" s="337"/>
      <c r="E25" s="339"/>
      <c r="F25" s="569"/>
      <c r="G25" s="339"/>
    </row>
    <row r="26" spans="1:7">
      <c r="A26" s="319">
        <v>87149320103</v>
      </c>
      <c r="B26" s="340"/>
      <c r="C26" s="572"/>
      <c r="D26" s="343"/>
      <c r="E26" s="344"/>
      <c r="F26" s="577"/>
      <c r="G26" s="344"/>
    </row>
    <row r="27" spans="1:7">
      <c r="A27" s="316" t="s">
        <v>406</v>
      </c>
      <c r="B27" s="337">
        <f>零件!F28</f>
        <v>19501</v>
      </c>
      <c r="C27" s="569">
        <v>20959</v>
      </c>
      <c r="D27" s="471">
        <f>(B27-C27)/C27</f>
        <v>-6.9564387613912884E-2</v>
      </c>
      <c r="E27" s="337">
        <f>零件!G28</f>
        <v>647110</v>
      </c>
      <c r="F27" s="569">
        <v>757241</v>
      </c>
      <c r="G27" s="471">
        <f>(E27-F27)/F27</f>
        <v>-0.14543718578365408</v>
      </c>
    </row>
    <row r="28" spans="1:7">
      <c r="A28" s="319">
        <v>87149410006</v>
      </c>
      <c r="B28" s="340"/>
      <c r="C28" s="572"/>
      <c r="D28" s="343"/>
      <c r="E28" s="344"/>
      <c r="F28" s="577"/>
      <c r="G28" s="344"/>
    </row>
    <row r="29" spans="1:7">
      <c r="A29" s="316" t="s">
        <v>74</v>
      </c>
      <c r="B29" s="337">
        <f>零件!F30</f>
        <v>76887</v>
      </c>
      <c r="C29" s="569">
        <v>180479</v>
      </c>
      <c r="D29" s="471">
        <f>(B29-C29)/C29</f>
        <v>-0.57398367677125872</v>
      </c>
      <c r="E29" s="337">
        <f>零件!G30</f>
        <v>1880938</v>
      </c>
      <c r="F29" s="569">
        <v>4985633</v>
      </c>
      <c r="G29" s="470">
        <f>(E29-F29)/F29</f>
        <v>-0.62272834763409179</v>
      </c>
    </row>
    <row r="30" spans="1:7">
      <c r="A30" s="316" t="s">
        <v>75</v>
      </c>
      <c r="B30" s="337"/>
      <c r="C30" s="570"/>
      <c r="D30" s="337"/>
      <c r="E30" s="339"/>
      <c r="F30" s="569"/>
      <c r="G30" s="339"/>
    </row>
    <row r="31" spans="1:7">
      <c r="A31" s="319">
        <v>87149490009</v>
      </c>
      <c r="B31" s="340"/>
      <c r="C31" s="572"/>
      <c r="D31" s="343"/>
      <c r="E31" s="344"/>
      <c r="F31" s="577"/>
      <c r="G31" s="344"/>
    </row>
    <row r="32" spans="1:7">
      <c r="A32" s="316" t="s">
        <v>76</v>
      </c>
      <c r="B32" s="337">
        <f>零件!F33</f>
        <v>3850133</v>
      </c>
      <c r="C32" s="569">
        <v>3729292</v>
      </c>
      <c r="D32" s="470">
        <f>(B32-C32)/C32</f>
        <v>3.2403201465586499E-2</v>
      </c>
      <c r="E32" s="337">
        <f>零件!G33</f>
        <v>168179873</v>
      </c>
      <c r="F32" s="569">
        <v>187182159</v>
      </c>
      <c r="G32" s="471">
        <f>(E32-F32)/F32</f>
        <v>-0.10151761311824595</v>
      </c>
    </row>
    <row r="33" spans="1:7">
      <c r="A33" s="316" t="s">
        <v>77</v>
      </c>
      <c r="B33" s="337"/>
      <c r="C33" s="570"/>
      <c r="D33" s="337"/>
      <c r="E33" s="339"/>
      <c r="F33" s="569"/>
      <c r="G33" s="339"/>
    </row>
    <row r="34" spans="1:7">
      <c r="A34" s="319">
        <v>87149500007</v>
      </c>
      <c r="B34" s="343"/>
      <c r="C34" s="572"/>
      <c r="D34" s="343"/>
      <c r="E34" s="344"/>
      <c r="F34" s="577"/>
      <c r="G34" s="344"/>
    </row>
    <row r="35" spans="1:7">
      <c r="A35" s="316" t="s">
        <v>78</v>
      </c>
      <c r="B35" s="506">
        <f>零件!F36</f>
        <v>1235816</v>
      </c>
      <c r="C35" s="569">
        <v>1307457</v>
      </c>
      <c r="D35" s="471">
        <f>(B35-C35)/C35</f>
        <v>-5.4794153842153123E-2</v>
      </c>
      <c r="E35" s="506">
        <f>零件!G36</f>
        <v>27516661</v>
      </c>
      <c r="F35" s="569">
        <v>32659028</v>
      </c>
      <c r="G35" s="471">
        <f>(E35-F35)/F35</f>
        <v>-0.1574562170068258</v>
      </c>
    </row>
    <row r="36" spans="1:7">
      <c r="A36" s="319">
        <v>87149610004</v>
      </c>
      <c r="B36" s="343"/>
      <c r="C36" s="572"/>
      <c r="D36" s="343"/>
      <c r="E36" s="344"/>
      <c r="F36" s="577"/>
      <c r="G36" s="344"/>
    </row>
    <row r="37" spans="1:7">
      <c r="A37" s="316" t="s">
        <v>79</v>
      </c>
      <c r="B37" s="337">
        <f>零件!F38</f>
        <v>1531039</v>
      </c>
      <c r="C37" s="569">
        <v>1772489</v>
      </c>
      <c r="D37" s="471">
        <f>(B37-C37)/C37</f>
        <v>-0.13622087358511112</v>
      </c>
      <c r="E37" s="337">
        <f>零件!G38</f>
        <v>37456906</v>
      </c>
      <c r="F37" s="569">
        <v>44051678</v>
      </c>
      <c r="G37" s="471">
        <f>(E37-F37)/F37</f>
        <v>-0.14970535288122283</v>
      </c>
    </row>
    <row r="38" spans="1:7">
      <c r="A38" s="319">
        <v>87149620002</v>
      </c>
      <c r="B38" s="340"/>
      <c r="C38" s="572"/>
      <c r="D38" s="343"/>
      <c r="E38" s="344"/>
      <c r="F38" s="577"/>
      <c r="G38" s="344"/>
    </row>
    <row r="39" spans="1:7">
      <c r="A39" s="316" t="s">
        <v>80</v>
      </c>
      <c r="B39" s="337">
        <f>零件!F40</f>
        <v>1677031</v>
      </c>
      <c r="C39" s="569">
        <v>1772595</v>
      </c>
      <c r="D39" s="470">
        <f>(B39-C39)/C39</f>
        <v>-5.3911920094550647E-2</v>
      </c>
      <c r="E39" s="337">
        <f>零件!G40</f>
        <v>84331251</v>
      </c>
      <c r="F39" s="569">
        <v>93775257</v>
      </c>
      <c r="G39" s="470">
        <f>(E39-F39)/F39</f>
        <v>-0.10070893220799171</v>
      </c>
    </row>
    <row r="40" spans="1:7">
      <c r="A40" s="316" t="s">
        <v>75</v>
      </c>
      <c r="B40" s="337"/>
      <c r="C40" s="569"/>
      <c r="D40" s="337"/>
      <c r="E40" s="339"/>
      <c r="F40" s="569"/>
      <c r="G40" s="339"/>
    </row>
    <row r="41" spans="1:7">
      <c r="A41" s="319">
        <v>73151100209</v>
      </c>
      <c r="B41" s="340"/>
      <c r="C41" s="340"/>
      <c r="D41" s="343"/>
      <c r="E41" s="344"/>
      <c r="F41" s="344"/>
      <c r="G41" s="344"/>
    </row>
    <row r="42" spans="1:7">
      <c r="A42" s="316" t="s">
        <v>81</v>
      </c>
      <c r="B42" s="337">
        <f>零件!F43</f>
        <v>1042934</v>
      </c>
      <c r="C42" s="569">
        <v>1165204</v>
      </c>
      <c r="D42" s="471">
        <f>(B42-C42)/C42</f>
        <v>-0.10493441491790279</v>
      </c>
      <c r="E42" s="337">
        <f>零件!G43</f>
        <v>24707621</v>
      </c>
      <c r="F42" s="569">
        <v>30456646</v>
      </c>
      <c r="G42" s="471">
        <f>(E42-F42)/F42</f>
        <v>-0.18876093579050038</v>
      </c>
    </row>
    <row r="43" spans="1:7">
      <c r="A43" s="316" t="s">
        <v>82</v>
      </c>
      <c r="B43" s="337"/>
      <c r="C43" s="570"/>
      <c r="D43" s="337"/>
      <c r="E43" s="339"/>
      <c r="F43" s="569"/>
      <c r="G43" s="339"/>
    </row>
    <row r="44" spans="1:7">
      <c r="A44" s="319">
        <v>87149990111</v>
      </c>
      <c r="B44" s="340"/>
      <c r="C44" s="572"/>
      <c r="D44" s="343"/>
      <c r="E44" s="344"/>
      <c r="F44" s="577"/>
      <c r="G44" s="344"/>
    </row>
    <row r="45" spans="1:7">
      <c r="A45" s="320" t="s">
        <v>83</v>
      </c>
      <c r="B45" s="337">
        <f>零件!F46</f>
        <v>676288</v>
      </c>
      <c r="C45" s="569">
        <v>890186</v>
      </c>
      <c r="D45" s="470">
        <f>(B45-C45)/C45</f>
        <v>-0.24028461467603399</v>
      </c>
      <c r="E45" s="337">
        <f>零件!G46</f>
        <v>81681293</v>
      </c>
      <c r="F45" s="569">
        <v>101424525</v>
      </c>
      <c r="G45" s="470">
        <f>(E45-F45)/F45</f>
        <v>-0.19465934890994066</v>
      </c>
    </row>
    <row r="46" spans="1:7">
      <c r="A46" s="316" t="s">
        <v>84</v>
      </c>
      <c r="B46" s="337"/>
      <c r="C46" s="570"/>
      <c r="D46" s="337"/>
      <c r="E46" s="339"/>
      <c r="F46" s="569"/>
      <c r="G46" s="339"/>
    </row>
    <row r="47" spans="1:7">
      <c r="A47" s="319">
        <v>87149320906</v>
      </c>
      <c r="B47" s="340"/>
      <c r="C47" s="572"/>
      <c r="D47" s="343"/>
      <c r="E47" s="344"/>
      <c r="F47" s="577"/>
      <c r="G47" s="344"/>
    </row>
    <row r="48" spans="1:7">
      <c r="A48" s="316" t="s">
        <v>409</v>
      </c>
      <c r="B48" s="337">
        <f>零件!F49</f>
        <v>1547101</v>
      </c>
      <c r="C48" s="569">
        <v>1914267</v>
      </c>
      <c r="D48" s="471">
        <f>(B48-C48)/C48</f>
        <v>-0.19180500943703255</v>
      </c>
      <c r="E48" s="337">
        <f>零件!G49</f>
        <v>61317101</v>
      </c>
      <c r="F48" s="569">
        <v>94788808</v>
      </c>
      <c r="G48" s="471">
        <f>(E48-F48)/F48</f>
        <v>-0.35311876693290628</v>
      </c>
    </row>
    <row r="49" spans="1:7">
      <c r="A49" s="319">
        <v>87149990139</v>
      </c>
      <c r="B49" s="340"/>
      <c r="C49" s="572"/>
      <c r="D49" s="343"/>
      <c r="E49" s="344"/>
      <c r="F49" s="577"/>
      <c r="G49" s="344"/>
    </row>
    <row r="50" spans="1:7">
      <c r="A50" s="316" t="s">
        <v>85</v>
      </c>
      <c r="B50" s="337">
        <f>零件!F51</f>
        <v>130635</v>
      </c>
      <c r="C50" s="569">
        <v>211161</v>
      </c>
      <c r="D50" s="471">
        <f>(B50-C50)/C50</f>
        <v>-0.38134882861892111</v>
      </c>
      <c r="E50" s="337">
        <f>零件!G51</f>
        <v>2370794</v>
      </c>
      <c r="F50" s="569">
        <v>3895641</v>
      </c>
      <c r="G50" s="471">
        <f>(E50-F50)/F50</f>
        <v>-0.39142390174043246</v>
      </c>
    </row>
    <row r="51" spans="1:7">
      <c r="A51" s="319">
        <v>87149990148</v>
      </c>
      <c r="B51" s="340"/>
      <c r="C51" s="572"/>
      <c r="D51" s="343"/>
      <c r="E51" s="344"/>
      <c r="F51" s="577"/>
      <c r="G51" s="344"/>
    </row>
    <row r="52" spans="1:7">
      <c r="A52" s="321" t="s">
        <v>86</v>
      </c>
      <c r="B52" s="337">
        <f>零件!F53</f>
        <v>602650</v>
      </c>
      <c r="C52" s="569">
        <v>742684</v>
      </c>
      <c r="D52" s="471">
        <f>(B52-C52)/C52</f>
        <v>-0.18855125463858113</v>
      </c>
      <c r="E52" s="337">
        <f>零件!G53</f>
        <v>21328473</v>
      </c>
      <c r="F52" s="569">
        <v>28757953</v>
      </c>
      <c r="G52" s="471">
        <f>(E52-F52)/F52</f>
        <v>-0.25834523062194309</v>
      </c>
    </row>
    <row r="53" spans="1:7">
      <c r="A53" s="316" t="s">
        <v>87</v>
      </c>
      <c r="B53" s="337"/>
      <c r="C53" s="570"/>
      <c r="D53" s="337"/>
      <c r="E53" s="339"/>
      <c r="F53" s="569"/>
      <c r="G53" s="339"/>
    </row>
    <row r="54" spans="1:7">
      <c r="A54" s="319">
        <v>87149990157</v>
      </c>
      <c r="B54" s="340"/>
      <c r="C54" s="572"/>
      <c r="D54" s="343"/>
      <c r="E54" s="344"/>
      <c r="F54" s="577"/>
      <c r="G54" s="344"/>
    </row>
    <row r="55" spans="1:7">
      <c r="A55" s="316" t="s">
        <v>88</v>
      </c>
      <c r="B55" s="337">
        <f>零件!F56</f>
        <v>1248509</v>
      </c>
      <c r="C55" s="569">
        <v>1296407</v>
      </c>
      <c r="D55" s="471">
        <f>(B55-C55)/C55</f>
        <v>-3.6946730463504128E-2</v>
      </c>
      <c r="E55" s="337">
        <f>零件!G56</f>
        <v>54407790</v>
      </c>
      <c r="F55" s="569">
        <v>57560185</v>
      </c>
      <c r="G55" s="471">
        <f>(E55-F55)/F55</f>
        <v>-5.4766936555190014E-2</v>
      </c>
    </row>
    <row r="56" spans="1:7">
      <c r="A56" s="316" t="s">
        <v>89</v>
      </c>
      <c r="B56" s="337"/>
      <c r="C56" s="570"/>
      <c r="D56" s="337"/>
      <c r="E56" s="339"/>
      <c r="F56" s="569"/>
      <c r="G56" s="339"/>
    </row>
    <row r="57" spans="1:7">
      <c r="A57" s="319">
        <v>87149990166</v>
      </c>
      <c r="B57" s="340"/>
      <c r="C57" s="572"/>
      <c r="D57" s="343"/>
      <c r="E57" s="344"/>
      <c r="F57" s="577"/>
      <c r="G57" s="344"/>
    </row>
    <row r="58" spans="1:7">
      <c r="A58" s="316" t="s">
        <v>86</v>
      </c>
      <c r="B58" s="337">
        <f>零件!F59</f>
        <v>1212319</v>
      </c>
      <c r="C58" s="569">
        <v>1455447</v>
      </c>
      <c r="D58" s="471">
        <f>(B58-C58)/C58</f>
        <v>-0.16704696220473847</v>
      </c>
      <c r="E58" s="337">
        <f>零件!G59</f>
        <v>43236659</v>
      </c>
      <c r="F58" s="569">
        <v>50937920</v>
      </c>
      <c r="G58" s="471">
        <f>(E58-F58)/F58</f>
        <v>-0.15118915338514019</v>
      </c>
    </row>
    <row r="59" spans="1:7">
      <c r="A59" s="319">
        <v>40115000008</v>
      </c>
      <c r="B59" s="343"/>
      <c r="C59" s="345"/>
      <c r="D59" s="343"/>
      <c r="E59" s="344"/>
      <c r="F59" s="345"/>
      <c r="G59" s="344"/>
    </row>
    <row r="60" spans="1:7">
      <c r="A60" s="316" t="s">
        <v>90</v>
      </c>
      <c r="B60" s="337">
        <f>零件!F61</f>
        <v>4066804</v>
      </c>
      <c r="C60" s="569">
        <v>4271928</v>
      </c>
      <c r="D60" s="471">
        <f>(B60-C60)/C60</f>
        <v>-4.80167268736739E-2</v>
      </c>
      <c r="E60" s="337">
        <f>零件!G61</f>
        <v>69525572</v>
      </c>
      <c r="F60" s="569">
        <v>75164468</v>
      </c>
      <c r="G60" s="471">
        <f>(E60-F60)/F60</f>
        <v>-7.5020766461089031E-2</v>
      </c>
    </row>
    <row r="61" spans="1:7">
      <c r="A61" s="316" t="s">
        <v>91</v>
      </c>
      <c r="B61" s="337"/>
      <c r="C61" s="569"/>
      <c r="D61" s="338"/>
      <c r="E61" s="339"/>
      <c r="F61" s="569"/>
      <c r="G61" s="339"/>
    </row>
    <row r="62" spans="1:7">
      <c r="A62" s="319">
        <v>40132000003</v>
      </c>
      <c r="B62" s="343"/>
      <c r="C62" s="345"/>
      <c r="D62" s="343"/>
      <c r="E62" s="344"/>
      <c r="F62" s="345"/>
      <c r="G62" s="344"/>
    </row>
    <row r="63" spans="1:7">
      <c r="A63" s="316" t="s">
        <v>92</v>
      </c>
      <c r="B63" s="337">
        <f>零件!F64</f>
        <v>504608</v>
      </c>
      <c r="C63" s="569">
        <v>574778</v>
      </c>
      <c r="D63" s="471">
        <f>(B63-C63)/C63</f>
        <v>-0.12208191684441645</v>
      </c>
      <c r="E63" s="337">
        <f>零件!G64</f>
        <v>5379611</v>
      </c>
      <c r="F63" s="569">
        <v>5967673</v>
      </c>
      <c r="G63" s="471">
        <f>(E63-F63)/F63</f>
        <v>-9.8541257203603488E-2</v>
      </c>
    </row>
    <row r="64" spans="1:7">
      <c r="A64" s="316" t="s">
        <v>93</v>
      </c>
      <c r="B64" s="337"/>
      <c r="C64" s="570"/>
      <c r="D64" s="338"/>
      <c r="E64" s="339"/>
      <c r="F64" s="569"/>
      <c r="G64" s="339"/>
    </row>
    <row r="65" spans="1:7">
      <c r="A65" s="346" t="s">
        <v>94</v>
      </c>
      <c r="B65" s="347">
        <f>SUM(B6:B64)-B64-B61-B20-B17-B11-B8</f>
        <v>31166855</v>
      </c>
      <c r="C65" s="573">
        <v>36077439</v>
      </c>
      <c r="D65" s="469">
        <f>(B65-C65)/C65</f>
        <v>-0.13611232216344402</v>
      </c>
      <c r="E65" s="422">
        <f>SUM(E7:E64)</f>
        <v>1407026494</v>
      </c>
      <c r="F65" s="542">
        <v>1704546438</v>
      </c>
      <c r="G65" s="472">
        <f>(E65-F65)/F65</f>
        <v>-0.17454493310788874</v>
      </c>
    </row>
    <row r="66" spans="1:7">
      <c r="E66" s="5"/>
      <c r="F66" s="568"/>
    </row>
    <row r="67" spans="1:7">
      <c r="A67" s="54" t="s">
        <v>31</v>
      </c>
      <c r="F67" s="578"/>
    </row>
  </sheetData>
  <phoneticPr fontId="3" type="noConversion"/>
  <conditionalFormatting sqref="C59">
    <cfRule type="cellIs" dxfId="19" priority="7" operator="greaterThanOrEqual">
      <formula>0</formula>
    </cfRule>
    <cfRule type="cellIs" dxfId="18" priority="8" operator="lessThan">
      <formula>0</formula>
    </cfRule>
  </conditionalFormatting>
  <conditionalFormatting sqref="C62">
    <cfRule type="cellIs" dxfId="17" priority="5" operator="greaterThanOrEqual">
      <formula>0</formula>
    </cfRule>
    <cfRule type="cellIs" dxfId="16" priority="6" operator="lessThan">
      <formula>0</formula>
    </cfRule>
  </conditionalFormatting>
  <conditionalFormatting sqref="D1:D3 D6:D7 D9:D1048576">
    <cfRule type="cellIs" dxfId="15" priority="27" operator="greaterThanOrEqual">
      <formula>0</formula>
    </cfRule>
    <cfRule type="cellIs" dxfId="14" priority="28" operator="lessThan">
      <formula>0</formula>
    </cfRule>
  </conditionalFormatting>
  <conditionalFormatting sqref="F59">
    <cfRule type="cellIs" dxfId="13" priority="3" operator="greaterThanOrEqual">
      <formula>0</formula>
    </cfRule>
    <cfRule type="cellIs" dxfId="12" priority="4" operator="lessThan">
      <formula>0</formula>
    </cfRule>
  </conditionalFormatting>
  <conditionalFormatting sqref="F62">
    <cfRule type="cellIs" dxfId="11" priority="1" operator="greaterThanOrEqual">
      <formula>0</formula>
    </cfRule>
    <cfRule type="cellIs" dxfId="10" priority="2" operator="lessThan">
      <formula>0</formula>
    </cfRule>
  </conditionalFormatting>
  <conditionalFormatting sqref="G1:G3">
    <cfRule type="cellIs" dxfId="9" priority="25" operator="greaterThanOrEqual">
      <formula>0</formula>
    </cfRule>
    <cfRule type="cellIs" dxfId="8" priority="26" operator="lessThan">
      <formula>0</formula>
    </cfRule>
  </conditionalFormatting>
  <conditionalFormatting sqref="G6:G1048576">
    <cfRule type="cellIs" dxfId="7" priority="9" operator="greaterThanOrEqual">
      <formula>0</formula>
    </cfRule>
    <cfRule type="cellIs" dxfId="6" priority="10" operator="lessThan">
      <formula>0</formula>
    </cfRule>
  </conditionalFormatting>
  <pageMargins left="0.51181102362204722" right="0.11811023622047245" top="0.35433070866141736" bottom="0.35433070866141736" header="0.31496062992125984" footer="0.31496062992125984"/>
  <pageSetup paperSize="9" scale="7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67"/>
  <sheetViews>
    <sheetView zoomScaleNormal="100" workbookViewId="0">
      <selection activeCell="A3" sqref="A3"/>
    </sheetView>
  </sheetViews>
  <sheetFormatPr defaultColWidth="10" defaultRowHeight="16.5"/>
  <cols>
    <col min="1" max="1" width="21.125" style="13" customWidth="1"/>
    <col min="2" max="2" width="16.625" style="309" customWidth="1"/>
    <col min="3" max="3" width="14.5" customWidth="1"/>
    <col min="4" max="4" width="15.75" style="349" customWidth="1"/>
    <col min="5" max="5" width="16.75" style="309" customWidth="1"/>
    <col min="6" max="6" width="16.75" customWidth="1"/>
    <col min="7" max="7" width="14.875" style="349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306" customFormat="1" ht="21">
      <c r="A1" s="325" t="s">
        <v>487</v>
      </c>
      <c r="B1" s="326"/>
      <c r="C1" s="327"/>
      <c r="D1" s="328"/>
      <c r="E1" s="326"/>
      <c r="F1" s="327"/>
      <c r="G1" s="328"/>
    </row>
    <row r="2" spans="1:7" s="306" customFormat="1" ht="9.75" customHeight="1">
      <c r="B2" s="307"/>
      <c r="C2" s="329"/>
      <c r="D2" s="330"/>
      <c r="E2" s="307"/>
      <c r="F2" s="329"/>
      <c r="G2" s="330"/>
    </row>
    <row r="3" spans="1:7" s="306" customFormat="1" ht="9.75" customHeight="1">
      <c r="A3" s="308"/>
      <c r="B3" s="307"/>
      <c r="C3" s="329"/>
      <c r="D3" s="330"/>
      <c r="E3" s="307"/>
      <c r="F3" s="329"/>
      <c r="G3" s="330"/>
    </row>
    <row r="4" spans="1:7">
      <c r="A4" s="479" t="s">
        <v>95</v>
      </c>
      <c r="B4" s="480" t="s">
        <v>446</v>
      </c>
      <c r="C4" s="535" t="s">
        <v>482</v>
      </c>
      <c r="D4" s="482" t="s">
        <v>36</v>
      </c>
      <c r="E4" s="481" t="s">
        <v>446</v>
      </c>
      <c r="F4" s="535" t="s">
        <v>482</v>
      </c>
      <c r="G4" s="198" t="s">
        <v>36</v>
      </c>
    </row>
    <row r="5" spans="1:7" s="306" customFormat="1" ht="18" customHeight="1">
      <c r="A5" s="46"/>
      <c r="B5" s="74" t="s">
        <v>96</v>
      </c>
      <c r="C5" s="575" t="s">
        <v>96</v>
      </c>
      <c r="D5" s="199" t="s">
        <v>1</v>
      </c>
      <c r="E5" s="74" t="s">
        <v>33</v>
      </c>
      <c r="F5" s="575" t="s">
        <v>33</v>
      </c>
      <c r="G5" s="199" t="s">
        <v>1</v>
      </c>
    </row>
    <row r="6" spans="1:7">
      <c r="A6" s="332">
        <v>85121010001</v>
      </c>
      <c r="B6" s="333"/>
      <c r="C6" s="334"/>
      <c r="D6" s="335"/>
      <c r="E6" s="333"/>
      <c r="F6" s="334"/>
      <c r="G6" s="336"/>
    </row>
    <row r="7" spans="1:7">
      <c r="A7" s="316" t="s">
        <v>62</v>
      </c>
      <c r="B7" s="337">
        <f>零件!L7</f>
        <v>43450</v>
      </c>
      <c r="C7" s="569">
        <v>44507</v>
      </c>
      <c r="D7" s="470">
        <f>(B7-C7)/C7</f>
        <v>-2.3749073179499855E-2</v>
      </c>
      <c r="E7" s="337">
        <f>零件!M7</f>
        <v>2241397</v>
      </c>
      <c r="F7" s="569">
        <v>2925170</v>
      </c>
      <c r="G7" s="470">
        <f>(E7-F7)/F7</f>
        <v>-0.23375496125011538</v>
      </c>
    </row>
    <row r="8" spans="1:7">
      <c r="A8" s="316" t="s">
        <v>63</v>
      </c>
      <c r="B8" s="337"/>
      <c r="C8" s="569"/>
      <c r="D8" s="338"/>
      <c r="E8" s="339"/>
      <c r="F8" s="569"/>
      <c r="G8" s="339"/>
    </row>
    <row r="9" spans="1:7">
      <c r="A9" s="318">
        <v>85121020009</v>
      </c>
      <c r="B9" s="340"/>
      <c r="C9" s="340"/>
      <c r="D9" s="341"/>
      <c r="E9" s="340"/>
      <c r="F9" s="340"/>
      <c r="G9" s="340"/>
    </row>
    <row r="10" spans="1:7">
      <c r="A10" s="316" t="s">
        <v>65</v>
      </c>
      <c r="B10" s="337">
        <f>零件!L10</f>
        <v>26324</v>
      </c>
      <c r="C10" s="569">
        <v>22426</v>
      </c>
      <c r="D10" s="470">
        <f>(B10-C10)/C10</f>
        <v>0.17381610630518149</v>
      </c>
      <c r="E10" s="337">
        <f>零件!M10</f>
        <v>1799426</v>
      </c>
      <c r="F10" s="569">
        <v>1824531</v>
      </c>
      <c r="G10" s="471">
        <f>(E10-F10)/F10</f>
        <v>-1.3759700438085184E-2</v>
      </c>
    </row>
    <row r="11" spans="1:7">
      <c r="A11" s="316" t="s">
        <v>66</v>
      </c>
      <c r="B11" s="337"/>
      <c r="C11" s="570"/>
      <c r="D11" s="342"/>
      <c r="E11" s="339"/>
      <c r="F11" s="569"/>
      <c r="G11" s="339"/>
    </row>
    <row r="12" spans="1:7">
      <c r="A12" s="319">
        <v>87149120007</v>
      </c>
      <c r="B12" s="340"/>
      <c r="C12" s="572"/>
      <c r="D12" s="343"/>
      <c r="E12" s="344"/>
      <c r="F12" s="577"/>
      <c r="G12" s="344"/>
    </row>
    <row r="13" spans="1:7">
      <c r="A13" s="316" t="s">
        <v>68</v>
      </c>
      <c r="B13" s="337">
        <f>零件!L13</f>
        <v>4213379</v>
      </c>
      <c r="C13" s="569">
        <v>5645582</v>
      </c>
      <c r="D13" s="470">
        <f>(B13-C13)/C13</f>
        <v>-0.25368562532613997</v>
      </c>
      <c r="E13" s="337">
        <f>零件!M13</f>
        <v>305255286</v>
      </c>
      <c r="F13" s="569">
        <v>381037098</v>
      </c>
      <c r="G13" s="470">
        <f>(E13-F13)/F13</f>
        <v>-0.19888302844464767</v>
      </c>
    </row>
    <row r="14" spans="1:7">
      <c r="A14" s="316" t="s">
        <v>69</v>
      </c>
      <c r="B14" s="342"/>
      <c r="C14" s="579"/>
      <c r="D14" s="337"/>
      <c r="E14" s="339"/>
      <c r="F14" s="569"/>
      <c r="G14" s="339"/>
    </row>
    <row r="15" spans="1:7">
      <c r="A15" s="319">
        <v>87149200108</v>
      </c>
      <c r="B15" s="340"/>
      <c r="C15" s="572"/>
      <c r="D15" s="343"/>
      <c r="E15" s="344"/>
      <c r="F15" s="577"/>
      <c r="G15" s="344"/>
    </row>
    <row r="16" spans="1:7">
      <c r="A16" s="316" t="s">
        <v>70</v>
      </c>
      <c r="B16" s="337">
        <f>零件!L16</f>
        <v>643955</v>
      </c>
      <c r="C16" s="569">
        <v>810578</v>
      </c>
      <c r="D16" s="470">
        <f>(B16-C16)/C16</f>
        <v>-0.20556072333569378</v>
      </c>
      <c r="E16" s="337">
        <f>零件!M16</f>
        <v>66286641</v>
      </c>
      <c r="F16" s="569">
        <v>59875241</v>
      </c>
      <c r="G16" s="470">
        <f>(E16-F16)/F16</f>
        <v>0.10707931847823376</v>
      </c>
    </row>
    <row r="17" spans="1:7">
      <c r="A17" s="316"/>
      <c r="B17" s="337"/>
      <c r="C17" s="570"/>
      <c r="D17" s="337"/>
      <c r="E17" s="339"/>
      <c r="F17" s="569"/>
      <c r="G17" s="339"/>
    </row>
    <row r="18" spans="1:7">
      <c r="A18" s="319">
        <v>87149200206</v>
      </c>
      <c r="B18" s="340"/>
      <c r="C18" s="572"/>
      <c r="D18" s="343"/>
      <c r="E18" s="344"/>
      <c r="F18" s="577"/>
      <c r="G18" s="344"/>
    </row>
    <row r="19" spans="1:7">
      <c r="A19" s="316" t="s">
        <v>55</v>
      </c>
      <c r="B19" s="337">
        <f>零件!L19</f>
        <v>135901</v>
      </c>
      <c r="C19" s="569">
        <v>103940</v>
      </c>
      <c r="D19" s="470">
        <f>(B19-C19)/C19</f>
        <v>0.30749470848566479</v>
      </c>
      <c r="E19" s="337">
        <f>零件!M19</f>
        <v>11865535</v>
      </c>
      <c r="F19" s="569">
        <v>8097060</v>
      </c>
      <c r="G19" s="471">
        <f>(E19-F19)/F19</f>
        <v>0.46541275475295973</v>
      </c>
    </row>
    <row r="20" spans="1:7">
      <c r="A20" s="316"/>
      <c r="B20" s="337"/>
      <c r="C20" s="570"/>
      <c r="D20" s="337"/>
      <c r="E20" s="339"/>
      <c r="F20" s="569"/>
      <c r="G20" s="339"/>
    </row>
    <row r="21" spans="1:7">
      <c r="A21" s="319">
        <v>87149200304</v>
      </c>
      <c r="B21" s="340"/>
      <c r="C21" s="572"/>
      <c r="D21" s="343"/>
      <c r="E21" s="344"/>
      <c r="F21" s="577"/>
      <c r="G21" s="344"/>
    </row>
    <row r="22" spans="1:7">
      <c r="A22" s="316" t="s">
        <v>56</v>
      </c>
      <c r="B22" s="337">
        <f>零件!L22</f>
        <v>163357</v>
      </c>
      <c r="C22" s="569">
        <v>216395</v>
      </c>
      <c r="D22" s="471">
        <f>(B22-C22)/C22</f>
        <v>-0.24509808452136139</v>
      </c>
      <c r="E22" s="337">
        <f>零件!M22</f>
        <v>5351019</v>
      </c>
      <c r="F22" s="569">
        <v>8835023</v>
      </c>
      <c r="G22" s="470">
        <f>(E22-F22)/F22</f>
        <v>-0.39434011660184698</v>
      </c>
    </row>
    <row r="23" spans="1:7">
      <c r="A23" s="319">
        <v>87149310007</v>
      </c>
      <c r="B23" s="340"/>
      <c r="C23" s="572"/>
      <c r="D23" s="343"/>
      <c r="E23" s="344"/>
      <c r="F23" s="577"/>
      <c r="G23" s="344"/>
    </row>
    <row r="24" spans="1:7">
      <c r="A24" s="316" t="s">
        <v>71</v>
      </c>
      <c r="B24" s="337">
        <f>零件!L24</f>
        <v>683080</v>
      </c>
      <c r="C24" s="569">
        <v>1015459</v>
      </c>
      <c r="D24" s="471">
        <f>(B24-C24)/C24</f>
        <v>-0.32731897595077691</v>
      </c>
      <c r="E24" s="337">
        <f>零件!M24</f>
        <v>28417739</v>
      </c>
      <c r="F24" s="569">
        <v>39130083</v>
      </c>
      <c r="G24" s="471">
        <f>(E24-F24)/F24</f>
        <v>-0.27376236334586868</v>
      </c>
    </row>
    <row r="25" spans="1:7">
      <c r="A25" s="316" t="s">
        <v>97</v>
      </c>
      <c r="B25" s="337"/>
      <c r="C25" s="570"/>
      <c r="D25" s="337"/>
      <c r="E25" s="339"/>
      <c r="F25" s="569"/>
      <c r="G25" s="339"/>
    </row>
    <row r="26" spans="1:7">
      <c r="A26" s="319">
        <v>87149320103</v>
      </c>
      <c r="B26" s="340"/>
      <c r="C26" s="572"/>
      <c r="D26" s="343"/>
      <c r="E26" s="344"/>
      <c r="F26" s="577"/>
      <c r="G26" s="344"/>
    </row>
    <row r="27" spans="1:7" ht="33.75" customHeight="1">
      <c r="A27" s="508" t="s">
        <v>406</v>
      </c>
      <c r="B27" s="337">
        <f>零件!L28</f>
        <v>10791</v>
      </c>
      <c r="C27" s="569">
        <v>82008</v>
      </c>
      <c r="D27" s="471">
        <f>(B27-C27)/C27</f>
        <v>-0.86841527655838457</v>
      </c>
      <c r="E27" s="337">
        <f>零件!M28</f>
        <v>482697</v>
      </c>
      <c r="F27" s="569">
        <v>4336628</v>
      </c>
      <c r="G27" s="471">
        <f>(E27-F27)/F27</f>
        <v>-0.88869301217443597</v>
      </c>
    </row>
    <row r="28" spans="1:7">
      <c r="A28" s="319">
        <v>87149410006</v>
      </c>
      <c r="B28" s="340"/>
      <c r="C28" s="572"/>
      <c r="D28" s="343"/>
      <c r="E28" s="344"/>
      <c r="F28" s="577"/>
      <c r="G28" s="344"/>
    </row>
    <row r="29" spans="1:7">
      <c r="A29" s="316" t="s">
        <v>74</v>
      </c>
      <c r="B29" s="337">
        <f>零件!L30</f>
        <v>29605</v>
      </c>
      <c r="C29" s="569">
        <v>57626</v>
      </c>
      <c r="D29" s="470">
        <f>(B29-C29)/C29</f>
        <v>-0.48625620379689721</v>
      </c>
      <c r="E29" s="337">
        <f>零件!M30</f>
        <v>932330</v>
      </c>
      <c r="F29" s="569">
        <v>3375865</v>
      </c>
      <c r="G29" s="470">
        <f>(E29-F29)/F29</f>
        <v>-0.72382485674042063</v>
      </c>
    </row>
    <row r="30" spans="1:7">
      <c r="A30" s="316" t="s">
        <v>75</v>
      </c>
      <c r="B30" s="337"/>
      <c r="C30" s="570"/>
      <c r="D30" s="337"/>
      <c r="E30" s="339"/>
      <c r="F30" s="569"/>
      <c r="G30" s="339"/>
    </row>
    <row r="31" spans="1:7">
      <c r="A31" s="319">
        <v>87149490009</v>
      </c>
      <c r="B31" s="340"/>
      <c r="C31" s="572"/>
      <c r="D31" s="343"/>
      <c r="E31" s="344"/>
      <c r="F31" s="577"/>
      <c r="G31" s="344"/>
    </row>
    <row r="32" spans="1:7">
      <c r="A32" s="316" t="s">
        <v>76</v>
      </c>
      <c r="B32" s="337">
        <f>零件!L33</f>
        <v>1591516</v>
      </c>
      <c r="C32" s="569">
        <v>1462261</v>
      </c>
      <c r="D32" s="470">
        <f>(B32-C32)/C32</f>
        <v>8.839393241015113E-2</v>
      </c>
      <c r="E32" s="337">
        <f>零件!M33</f>
        <v>92799803</v>
      </c>
      <c r="F32" s="569">
        <v>109368911</v>
      </c>
      <c r="G32" s="470">
        <f>(E32-F32)/F32</f>
        <v>-0.15149742141987679</v>
      </c>
    </row>
    <row r="33" spans="1:7">
      <c r="A33" s="316" t="s">
        <v>77</v>
      </c>
      <c r="B33" s="337"/>
      <c r="C33" s="570"/>
      <c r="D33" s="337"/>
      <c r="E33" s="339"/>
      <c r="F33" s="569"/>
      <c r="G33" s="339"/>
    </row>
    <row r="34" spans="1:7">
      <c r="A34" s="319">
        <v>87149500007</v>
      </c>
      <c r="B34" s="343"/>
      <c r="C34" s="572"/>
      <c r="D34" s="343"/>
      <c r="E34" s="344"/>
      <c r="F34" s="577"/>
      <c r="G34" s="344"/>
    </row>
    <row r="35" spans="1:7">
      <c r="A35" s="316" t="s">
        <v>78</v>
      </c>
      <c r="B35" s="337">
        <f>零件!L36</f>
        <v>581653</v>
      </c>
      <c r="C35" s="569">
        <v>615172</v>
      </c>
      <c r="D35" s="470">
        <f>(B35-C35)/C35</f>
        <v>-5.4487200327713224E-2</v>
      </c>
      <c r="E35" s="337">
        <f>零件!M36</f>
        <v>10293869</v>
      </c>
      <c r="F35" s="569">
        <v>10423357</v>
      </c>
      <c r="G35" s="470">
        <f>(E35-F35)/F35</f>
        <v>-1.2422869138992361E-2</v>
      </c>
    </row>
    <row r="36" spans="1:7">
      <c r="A36" s="319">
        <v>87149610004</v>
      </c>
      <c r="B36" s="343"/>
      <c r="C36" s="572"/>
      <c r="D36" s="343"/>
      <c r="E36" s="344"/>
      <c r="F36" s="577"/>
      <c r="G36" s="344"/>
    </row>
    <row r="37" spans="1:7">
      <c r="A37" s="316" t="s">
        <v>79</v>
      </c>
      <c r="B37" s="337">
        <f>零件!L38</f>
        <v>264003</v>
      </c>
      <c r="C37" s="569">
        <v>250852</v>
      </c>
      <c r="D37" s="471">
        <f>(B37-C37)/C37</f>
        <v>5.2425334460159775E-2</v>
      </c>
      <c r="E37" s="337">
        <f>零件!M38</f>
        <v>4370629</v>
      </c>
      <c r="F37" s="569">
        <v>4117487</v>
      </c>
      <c r="G37" s="471">
        <f>(E37-F37)/F37</f>
        <v>6.1479732662179626E-2</v>
      </c>
    </row>
    <row r="38" spans="1:7">
      <c r="A38" s="319">
        <v>87149620002</v>
      </c>
      <c r="B38" s="340"/>
      <c r="C38" s="572"/>
      <c r="D38" s="343"/>
      <c r="E38" s="344"/>
      <c r="F38" s="577"/>
      <c r="G38" s="344"/>
    </row>
    <row r="39" spans="1:7">
      <c r="A39" s="316" t="s">
        <v>80</v>
      </c>
      <c r="B39" s="337">
        <f>零件!L40</f>
        <v>1144968</v>
      </c>
      <c r="C39" s="569">
        <v>1176976</v>
      </c>
      <c r="D39" s="471">
        <f>(B39-C39)/C39</f>
        <v>-2.7195116977746361E-2</v>
      </c>
      <c r="E39" s="337">
        <f>零件!M40</f>
        <v>33692158</v>
      </c>
      <c r="F39" s="569">
        <v>39512251</v>
      </c>
      <c r="G39" s="471">
        <f>(E39-F39)/F39</f>
        <v>-0.14729844169090747</v>
      </c>
    </row>
    <row r="40" spans="1:7">
      <c r="A40" s="316" t="s">
        <v>75</v>
      </c>
      <c r="B40" s="337"/>
      <c r="C40" s="569"/>
      <c r="D40" s="337"/>
      <c r="E40" s="339"/>
      <c r="F40" s="569"/>
      <c r="G40" s="339"/>
    </row>
    <row r="41" spans="1:7">
      <c r="A41" s="319">
        <v>73151100209</v>
      </c>
      <c r="B41" s="340"/>
      <c r="C41" s="343"/>
      <c r="D41" s="343"/>
      <c r="E41" s="344"/>
      <c r="F41" s="343"/>
      <c r="G41" s="344"/>
    </row>
    <row r="42" spans="1:7">
      <c r="A42" s="316" t="s">
        <v>81</v>
      </c>
      <c r="B42" s="337">
        <f>零件!L43</f>
        <v>941612</v>
      </c>
      <c r="C42" s="569">
        <v>765992</v>
      </c>
      <c r="D42" s="471">
        <f>(B42-C42)/C42</f>
        <v>0.22927132398249589</v>
      </c>
      <c r="E42" s="337">
        <f>零件!M43</f>
        <v>10145950</v>
      </c>
      <c r="F42" s="569">
        <v>9777047</v>
      </c>
      <c r="G42" s="471">
        <f>(E42-F42)/F42</f>
        <v>3.7731535912632924E-2</v>
      </c>
    </row>
    <row r="43" spans="1:7">
      <c r="A43" s="316" t="s">
        <v>82</v>
      </c>
      <c r="B43" s="337"/>
      <c r="C43" s="570"/>
      <c r="D43" s="337"/>
      <c r="E43" s="339"/>
      <c r="F43" s="569"/>
      <c r="G43" s="339"/>
    </row>
    <row r="44" spans="1:7">
      <c r="A44" s="319">
        <v>87149990111</v>
      </c>
      <c r="B44" s="340"/>
      <c r="C44" s="572"/>
      <c r="D44" s="343"/>
      <c r="E44" s="344"/>
      <c r="F44" s="577"/>
      <c r="G44" s="344"/>
    </row>
    <row r="45" spans="1:7">
      <c r="A45" s="320" t="s">
        <v>83</v>
      </c>
      <c r="B45" s="337">
        <f>零件!L46</f>
        <v>364820</v>
      </c>
      <c r="C45" s="569">
        <v>568195</v>
      </c>
      <c r="D45" s="470">
        <f>(B45-C45)/C45</f>
        <v>-0.35793169598465313</v>
      </c>
      <c r="E45" s="337">
        <f>零件!M46</f>
        <v>29131523</v>
      </c>
      <c r="F45" s="569">
        <v>56137619</v>
      </c>
      <c r="G45" s="470">
        <f>(E45-F45)/F45</f>
        <v>-0.48106949459327797</v>
      </c>
    </row>
    <row r="46" spans="1:7">
      <c r="A46" s="316" t="s">
        <v>84</v>
      </c>
      <c r="B46" s="337"/>
      <c r="C46" s="570"/>
      <c r="D46" s="337"/>
      <c r="E46" s="339"/>
      <c r="F46" s="569"/>
      <c r="G46" s="339"/>
    </row>
    <row r="47" spans="1:7">
      <c r="A47" s="319">
        <v>87149320906</v>
      </c>
      <c r="B47" s="340"/>
      <c r="C47" s="572"/>
      <c r="D47" s="343"/>
      <c r="E47" s="344"/>
      <c r="F47" s="577"/>
      <c r="G47" s="344"/>
    </row>
    <row r="48" spans="1:7">
      <c r="A48" s="316" t="s">
        <v>408</v>
      </c>
      <c r="B48" s="337">
        <f>零件!L49</f>
        <v>403453</v>
      </c>
      <c r="C48" s="569">
        <v>445485</v>
      </c>
      <c r="D48" s="470">
        <f>(B48-C48)/C48</f>
        <v>-9.4351100485987188E-2</v>
      </c>
      <c r="E48" s="337">
        <f>零件!M49</f>
        <v>15386851</v>
      </c>
      <c r="F48" s="569">
        <v>17698047</v>
      </c>
      <c r="G48" s="470">
        <f>(E48-F48)/F48</f>
        <v>-0.13059045441567649</v>
      </c>
    </row>
    <row r="49" spans="1:7">
      <c r="A49" s="319">
        <v>87149990139</v>
      </c>
      <c r="B49" s="340"/>
      <c r="C49" s="572"/>
      <c r="D49" s="343"/>
      <c r="E49" s="344"/>
      <c r="F49" s="577"/>
      <c r="G49" s="344"/>
    </row>
    <row r="50" spans="1:7">
      <c r="A50" s="316" t="s">
        <v>85</v>
      </c>
      <c r="B50" s="337">
        <f>零件!L51</f>
        <v>87182</v>
      </c>
      <c r="C50" s="569">
        <v>101782</v>
      </c>
      <c r="D50" s="471">
        <f>(B50-C50)/C50</f>
        <v>-0.1434438309327779</v>
      </c>
      <c r="E50" s="337">
        <f>零件!M51</f>
        <v>998784</v>
      </c>
      <c r="F50" s="569">
        <v>1357339</v>
      </c>
      <c r="G50" s="471">
        <f>(E50-F50)/F50</f>
        <v>-0.26416024294594054</v>
      </c>
    </row>
    <row r="51" spans="1:7">
      <c r="A51" s="319">
        <v>87149990148</v>
      </c>
      <c r="B51" s="340"/>
      <c r="C51" s="572"/>
      <c r="D51" s="343"/>
      <c r="E51" s="344"/>
      <c r="F51" s="577"/>
      <c r="G51" s="344"/>
    </row>
    <row r="52" spans="1:7">
      <c r="A52" s="321" t="s">
        <v>86</v>
      </c>
      <c r="B52" s="337">
        <f>零件!L53</f>
        <v>173578</v>
      </c>
      <c r="C52" s="569">
        <v>155411</v>
      </c>
      <c r="D52" s="470">
        <f>(B52-C52)/C52</f>
        <v>0.11689648737862829</v>
      </c>
      <c r="E52" s="337">
        <f>零件!M53</f>
        <v>5076385</v>
      </c>
      <c r="F52" s="569">
        <v>4603552</v>
      </c>
      <c r="G52" s="470">
        <f>(E52-F52)/F52</f>
        <v>0.10271047226141901</v>
      </c>
    </row>
    <row r="53" spans="1:7">
      <c r="A53" s="316" t="s">
        <v>87</v>
      </c>
      <c r="B53" s="337"/>
      <c r="C53" s="570"/>
      <c r="D53" s="337"/>
      <c r="E53" s="339"/>
      <c r="F53" s="569"/>
      <c r="G53" s="339"/>
    </row>
    <row r="54" spans="1:7">
      <c r="A54" s="319">
        <v>87149990157</v>
      </c>
      <c r="B54" s="340"/>
      <c r="C54" s="572"/>
      <c r="D54" s="343"/>
      <c r="E54" s="344"/>
      <c r="F54" s="577"/>
      <c r="G54" s="344"/>
    </row>
    <row r="55" spans="1:7">
      <c r="A55" s="316" t="s">
        <v>88</v>
      </c>
      <c r="B55" s="337">
        <f>零件!L56</f>
        <v>330840</v>
      </c>
      <c r="C55" s="569">
        <v>354051</v>
      </c>
      <c r="D55" s="471">
        <f>(B55-C55)/C55</f>
        <v>-6.555835176288162E-2</v>
      </c>
      <c r="E55" s="337">
        <f>零件!M56</f>
        <v>14452429</v>
      </c>
      <c r="F55" s="569">
        <v>13957960</v>
      </c>
      <c r="G55" s="471">
        <f>(E55-F55)/F55</f>
        <v>3.5425592278527811E-2</v>
      </c>
    </row>
    <row r="56" spans="1:7">
      <c r="A56" s="316" t="s">
        <v>89</v>
      </c>
      <c r="B56" s="337"/>
      <c r="C56" s="570"/>
      <c r="D56" s="337"/>
      <c r="E56" s="339"/>
      <c r="F56" s="569"/>
      <c r="G56" s="339"/>
    </row>
    <row r="57" spans="1:7">
      <c r="A57" s="319">
        <v>87149990166</v>
      </c>
      <c r="B57" s="340"/>
      <c r="C57" s="572"/>
      <c r="D57" s="343"/>
      <c r="E57" s="344"/>
      <c r="F57" s="577"/>
      <c r="G57" s="344"/>
    </row>
    <row r="58" spans="1:7">
      <c r="A58" s="316" t="s">
        <v>86</v>
      </c>
      <c r="B58" s="337">
        <f>零件!L59</f>
        <v>383706</v>
      </c>
      <c r="C58" s="569">
        <v>396316</v>
      </c>
      <c r="D58" s="470">
        <f>(B58-C58)/C58</f>
        <v>-3.1818044186961922E-2</v>
      </c>
      <c r="E58" s="337">
        <f>零件!M59</f>
        <v>27094698</v>
      </c>
      <c r="F58" s="569">
        <v>23246691</v>
      </c>
      <c r="G58" s="470">
        <f>(E58-F58)/F58</f>
        <v>0.16552923596738994</v>
      </c>
    </row>
    <row r="59" spans="1:7">
      <c r="A59" s="319">
        <v>40115000008</v>
      </c>
      <c r="B59" s="343"/>
      <c r="C59" s="343"/>
      <c r="D59" s="345"/>
      <c r="E59" s="344"/>
      <c r="F59" s="343"/>
      <c r="G59" s="344"/>
    </row>
    <row r="60" spans="1:7">
      <c r="A60" s="316" t="s">
        <v>90</v>
      </c>
      <c r="B60" s="337">
        <f>零件!L61</f>
        <v>1569502</v>
      </c>
      <c r="C60" s="569">
        <v>1923052</v>
      </c>
      <c r="D60" s="470">
        <f>(B60-C60)/C60</f>
        <v>-0.18384838267503947</v>
      </c>
      <c r="E60" s="337">
        <f>零件!M61</f>
        <v>18710136</v>
      </c>
      <c r="F60" s="569">
        <v>22144775</v>
      </c>
      <c r="G60" s="470">
        <f>(E60-F60)/F60</f>
        <v>-0.15509929543199241</v>
      </c>
    </row>
    <row r="61" spans="1:7">
      <c r="A61" s="316" t="s">
        <v>91</v>
      </c>
      <c r="B61" s="337"/>
      <c r="C61" s="569"/>
      <c r="D61" s="338"/>
      <c r="E61" s="339"/>
      <c r="F61" s="569"/>
      <c r="G61" s="473"/>
    </row>
    <row r="62" spans="1:7">
      <c r="A62" s="319">
        <v>40132000003</v>
      </c>
      <c r="B62" s="343"/>
      <c r="C62" s="343"/>
      <c r="D62" s="343"/>
      <c r="E62" s="344"/>
      <c r="F62" s="343"/>
      <c r="G62" s="344"/>
    </row>
    <row r="63" spans="1:7">
      <c r="A63" s="316" t="s">
        <v>92</v>
      </c>
      <c r="B63" s="337">
        <f>零件!L64</f>
        <v>331924</v>
      </c>
      <c r="C63" s="569">
        <v>351580</v>
      </c>
      <c r="D63" s="471">
        <f>(B63-C63)/C63</f>
        <v>-5.5907617043062748E-2</v>
      </c>
      <c r="E63" s="337">
        <f>零件!M64</f>
        <v>2194549</v>
      </c>
      <c r="F63" s="569">
        <v>2304976</v>
      </c>
      <c r="G63" s="470">
        <f>(E63-F63)/F63</f>
        <v>-4.7908091016999742E-2</v>
      </c>
    </row>
    <row r="64" spans="1:7">
      <c r="A64" s="316" t="s">
        <v>93</v>
      </c>
      <c r="B64" s="337"/>
      <c r="C64" s="570"/>
      <c r="D64" s="338"/>
      <c r="E64" s="339"/>
      <c r="F64" s="569"/>
      <c r="G64" s="339"/>
    </row>
    <row r="65" spans="1:7">
      <c r="A65" s="346" t="s">
        <v>94</v>
      </c>
      <c r="B65" s="347">
        <f>SUM(B6:B64)-B64-B61-B20-B17-B11-B8</f>
        <v>14118599</v>
      </c>
      <c r="C65" s="573">
        <v>16565646</v>
      </c>
      <c r="D65" s="469">
        <f>(B65-C65)/C65</f>
        <v>-0.14771817531293377</v>
      </c>
      <c r="E65" s="422">
        <f>SUM(E7:E64)</f>
        <v>686979834</v>
      </c>
      <c r="F65" s="542">
        <v>824086711</v>
      </c>
      <c r="G65" s="469">
        <f>(E65-F65)/F65</f>
        <v>-0.16637433314951247</v>
      </c>
    </row>
    <row r="66" spans="1:7">
      <c r="C66" s="39"/>
      <c r="E66" s="5"/>
      <c r="F66" s="568"/>
      <c r="G66" s="309"/>
    </row>
    <row r="67" spans="1:7">
      <c r="A67" s="54" t="s">
        <v>31</v>
      </c>
      <c r="C67" s="578"/>
      <c r="F67" s="578"/>
    </row>
  </sheetData>
  <phoneticPr fontId="3" type="noConversion"/>
  <conditionalFormatting sqref="D1:D3 D6:D1048576">
    <cfRule type="cellIs" dxfId="5" priority="15" operator="greaterThanOrEqual">
      <formula>0</formula>
    </cfRule>
    <cfRule type="cellIs" dxfId="4" priority="16" operator="lessThan">
      <formula>0</formula>
    </cfRule>
  </conditionalFormatting>
  <conditionalFormatting sqref="G1:G3">
    <cfRule type="cellIs" dxfId="3" priority="13" operator="greaterThanOrEqual">
      <formula>0</formula>
    </cfRule>
    <cfRule type="cellIs" dxfId="2" priority="14" operator="lessThan">
      <formula>0</formula>
    </cfRule>
  </conditionalFormatting>
  <conditionalFormatting sqref="G6:G1048576">
    <cfRule type="cellIs" dxfId="1" priority="1" operator="greaterThanOrEqual">
      <formula>0</formula>
    </cfRule>
    <cfRule type="cellIs" dxfId="0" priority="2" operator="lessThan">
      <formula>0</formula>
    </cfRule>
  </conditionalFormatting>
  <pageMargins left="0.31496062992125984" right="0.11811023622047245" top="0.15748031496062992" bottom="0.15748031496062992" header="0.31496062992125984" footer="0.31496062992125984"/>
  <pageSetup paperSize="9" scale="7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80"/>
  <sheetViews>
    <sheetView zoomScale="80" zoomScaleNormal="80" workbookViewId="0">
      <selection activeCell="B2" sqref="B2"/>
    </sheetView>
  </sheetViews>
  <sheetFormatPr defaultColWidth="10" defaultRowHeight="16.5"/>
  <cols>
    <col min="1" max="1" width="3.75" style="544" customWidth="1"/>
    <col min="2" max="2" width="15.5" style="544" customWidth="1"/>
    <col min="3" max="3" width="17.75" style="549" customWidth="1"/>
    <col min="4" max="4" width="17.625" style="544" customWidth="1"/>
    <col min="5" max="5" width="17.875" style="549" customWidth="1"/>
    <col min="6" max="6" width="2.125" style="544" customWidth="1"/>
    <col min="7" max="7" width="17.625" style="544" customWidth="1"/>
    <col min="8" max="8" width="15.75" style="549" customWidth="1"/>
    <col min="9" max="9" width="14.875" style="544" customWidth="1"/>
    <col min="10" max="10" width="19.75" style="549" customWidth="1"/>
    <col min="11" max="258" width="10" style="544"/>
    <col min="259" max="259" width="23.25" style="544" customWidth="1"/>
    <col min="260" max="260" width="10" style="544"/>
    <col min="261" max="261" width="17.875" style="544" customWidth="1"/>
    <col min="262" max="262" width="2.125" style="544" customWidth="1"/>
    <col min="263" max="263" width="10" style="544"/>
    <col min="264" max="264" width="15.75" style="544" customWidth="1"/>
    <col min="265" max="265" width="10" style="544"/>
    <col min="266" max="266" width="17.875" style="544" customWidth="1"/>
    <col min="267" max="514" width="10" style="544"/>
    <col min="515" max="515" width="23.25" style="544" customWidth="1"/>
    <col min="516" max="516" width="10" style="544"/>
    <col min="517" max="517" width="17.875" style="544" customWidth="1"/>
    <col min="518" max="518" width="2.125" style="544" customWidth="1"/>
    <col min="519" max="519" width="10" style="544"/>
    <col min="520" max="520" width="15.75" style="544" customWidth="1"/>
    <col min="521" max="521" width="10" style="544"/>
    <col min="522" max="522" width="17.875" style="544" customWidth="1"/>
    <col min="523" max="770" width="10" style="544"/>
    <col min="771" max="771" width="23.25" style="544" customWidth="1"/>
    <col min="772" max="772" width="10" style="544"/>
    <col min="773" max="773" width="17.875" style="544" customWidth="1"/>
    <col min="774" max="774" width="2.125" style="544" customWidth="1"/>
    <col min="775" max="775" width="10" style="544"/>
    <col min="776" max="776" width="15.75" style="544" customWidth="1"/>
    <col min="777" max="777" width="10" style="544"/>
    <col min="778" max="778" width="17.875" style="544" customWidth="1"/>
    <col min="779" max="1026" width="10" style="544"/>
    <col min="1027" max="1027" width="23.25" style="544" customWidth="1"/>
    <col min="1028" max="1028" width="10" style="544"/>
    <col min="1029" max="1029" width="17.875" style="544" customWidth="1"/>
    <col min="1030" max="1030" width="2.125" style="544" customWidth="1"/>
    <col min="1031" max="1031" width="10" style="544"/>
    <col min="1032" max="1032" width="15.75" style="544" customWidth="1"/>
    <col min="1033" max="1033" width="10" style="544"/>
    <col min="1034" max="1034" width="17.875" style="544" customWidth="1"/>
    <col min="1035" max="1282" width="10" style="544"/>
    <col min="1283" max="1283" width="23.25" style="544" customWidth="1"/>
    <col min="1284" max="1284" width="10" style="544"/>
    <col min="1285" max="1285" width="17.875" style="544" customWidth="1"/>
    <col min="1286" max="1286" width="2.125" style="544" customWidth="1"/>
    <col min="1287" max="1287" width="10" style="544"/>
    <col min="1288" max="1288" width="15.75" style="544" customWidth="1"/>
    <col min="1289" max="1289" width="10" style="544"/>
    <col min="1290" max="1290" width="17.875" style="544" customWidth="1"/>
    <col min="1291" max="1538" width="10" style="544"/>
    <col min="1539" max="1539" width="23.25" style="544" customWidth="1"/>
    <col min="1540" max="1540" width="10" style="544"/>
    <col min="1541" max="1541" width="17.875" style="544" customWidth="1"/>
    <col min="1542" max="1542" width="2.125" style="544" customWidth="1"/>
    <col min="1543" max="1543" width="10" style="544"/>
    <col min="1544" max="1544" width="15.75" style="544" customWidth="1"/>
    <col min="1545" max="1545" width="10" style="544"/>
    <col min="1546" max="1546" width="17.875" style="544" customWidth="1"/>
    <col min="1547" max="1794" width="10" style="544"/>
    <col min="1795" max="1795" width="23.25" style="544" customWidth="1"/>
    <col min="1796" max="1796" width="10" style="544"/>
    <col min="1797" max="1797" width="17.875" style="544" customWidth="1"/>
    <col min="1798" max="1798" width="2.125" style="544" customWidth="1"/>
    <col min="1799" max="1799" width="10" style="544"/>
    <col min="1800" max="1800" width="15.75" style="544" customWidth="1"/>
    <col min="1801" max="1801" width="10" style="544"/>
    <col min="1802" max="1802" width="17.875" style="544" customWidth="1"/>
    <col min="1803" max="2050" width="10" style="544"/>
    <col min="2051" max="2051" width="23.25" style="544" customWidth="1"/>
    <col min="2052" max="2052" width="10" style="544"/>
    <col min="2053" max="2053" width="17.875" style="544" customWidth="1"/>
    <col min="2054" max="2054" width="2.125" style="544" customWidth="1"/>
    <col min="2055" max="2055" width="10" style="544"/>
    <col min="2056" max="2056" width="15.75" style="544" customWidth="1"/>
    <col min="2057" max="2057" width="10" style="544"/>
    <col min="2058" max="2058" width="17.875" style="544" customWidth="1"/>
    <col min="2059" max="2306" width="10" style="544"/>
    <col min="2307" max="2307" width="23.25" style="544" customWidth="1"/>
    <col min="2308" max="2308" width="10" style="544"/>
    <col min="2309" max="2309" width="17.875" style="544" customWidth="1"/>
    <col min="2310" max="2310" width="2.125" style="544" customWidth="1"/>
    <col min="2311" max="2311" width="10" style="544"/>
    <col min="2312" max="2312" width="15.75" style="544" customWidth="1"/>
    <col min="2313" max="2313" width="10" style="544"/>
    <col min="2314" max="2314" width="17.875" style="544" customWidth="1"/>
    <col min="2315" max="2562" width="10" style="544"/>
    <col min="2563" max="2563" width="23.25" style="544" customWidth="1"/>
    <col min="2564" max="2564" width="10" style="544"/>
    <col min="2565" max="2565" width="17.875" style="544" customWidth="1"/>
    <col min="2566" max="2566" width="2.125" style="544" customWidth="1"/>
    <col min="2567" max="2567" width="10" style="544"/>
    <col min="2568" max="2568" width="15.75" style="544" customWidth="1"/>
    <col min="2569" max="2569" width="10" style="544"/>
    <col min="2570" max="2570" width="17.875" style="544" customWidth="1"/>
    <col min="2571" max="2818" width="10" style="544"/>
    <col min="2819" max="2819" width="23.25" style="544" customWidth="1"/>
    <col min="2820" max="2820" width="10" style="544"/>
    <col min="2821" max="2821" width="17.875" style="544" customWidth="1"/>
    <col min="2822" max="2822" width="2.125" style="544" customWidth="1"/>
    <col min="2823" max="2823" width="10" style="544"/>
    <col min="2824" max="2824" width="15.75" style="544" customWidth="1"/>
    <col min="2825" max="2825" width="10" style="544"/>
    <col min="2826" max="2826" width="17.875" style="544" customWidth="1"/>
    <col min="2827" max="3074" width="10" style="544"/>
    <col min="3075" max="3075" width="23.25" style="544" customWidth="1"/>
    <col min="3076" max="3076" width="10" style="544"/>
    <col min="3077" max="3077" width="17.875" style="544" customWidth="1"/>
    <col min="3078" max="3078" width="2.125" style="544" customWidth="1"/>
    <col min="3079" max="3079" width="10" style="544"/>
    <col min="3080" max="3080" width="15.75" style="544" customWidth="1"/>
    <col min="3081" max="3081" width="10" style="544"/>
    <col min="3082" max="3082" width="17.875" style="544" customWidth="1"/>
    <col min="3083" max="3330" width="10" style="544"/>
    <col min="3331" max="3331" width="23.25" style="544" customWidth="1"/>
    <col min="3332" max="3332" width="10" style="544"/>
    <col min="3333" max="3333" width="17.875" style="544" customWidth="1"/>
    <col min="3334" max="3334" width="2.125" style="544" customWidth="1"/>
    <col min="3335" max="3335" width="10" style="544"/>
    <col min="3336" max="3336" width="15.75" style="544" customWidth="1"/>
    <col min="3337" max="3337" width="10" style="544"/>
    <col min="3338" max="3338" width="17.875" style="544" customWidth="1"/>
    <col min="3339" max="3586" width="10" style="544"/>
    <col min="3587" max="3587" width="23.25" style="544" customWidth="1"/>
    <col min="3588" max="3588" width="10" style="544"/>
    <col min="3589" max="3589" width="17.875" style="544" customWidth="1"/>
    <col min="3590" max="3590" width="2.125" style="544" customWidth="1"/>
    <col min="3591" max="3591" width="10" style="544"/>
    <col min="3592" max="3592" width="15.75" style="544" customWidth="1"/>
    <col min="3593" max="3593" width="10" style="544"/>
    <col min="3594" max="3594" width="17.875" style="544" customWidth="1"/>
    <col min="3595" max="3842" width="10" style="544"/>
    <col min="3843" max="3843" width="23.25" style="544" customWidth="1"/>
    <col min="3844" max="3844" width="10" style="544"/>
    <col min="3845" max="3845" width="17.875" style="544" customWidth="1"/>
    <col min="3846" max="3846" width="2.125" style="544" customWidth="1"/>
    <col min="3847" max="3847" width="10" style="544"/>
    <col min="3848" max="3848" width="15.75" style="544" customWidth="1"/>
    <col min="3849" max="3849" width="10" style="544"/>
    <col min="3850" max="3850" width="17.875" style="544" customWidth="1"/>
    <col min="3851" max="4098" width="10" style="544"/>
    <col min="4099" max="4099" width="23.25" style="544" customWidth="1"/>
    <col min="4100" max="4100" width="10" style="544"/>
    <col min="4101" max="4101" width="17.875" style="544" customWidth="1"/>
    <col min="4102" max="4102" width="2.125" style="544" customWidth="1"/>
    <col min="4103" max="4103" width="10" style="544"/>
    <col min="4104" max="4104" width="15.75" style="544" customWidth="1"/>
    <col min="4105" max="4105" width="10" style="544"/>
    <col min="4106" max="4106" width="17.875" style="544" customWidth="1"/>
    <col min="4107" max="4354" width="10" style="544"/>
    <col min="4355" max="4355" width="23.25" style="544" customWidth="1"/>
    <col min="4356" max="4356" width="10" style="544"/>
    <col min="4357" max="4357" width="17.875" style="544" customWidth="1"/>
    <col min="4358" max="4358" width="2.125" style="544" customWidth="1"/>
    <col min="4359" max="4359" width="10" style="544"/>
    <col min="4360" max="4360" width="15.75" style="544" customWidth="1"/>
    <col min="4361" max="4361" width="10" style="544"/>
    <col min="4362" max="4362" width="17.875" style="544" customWidth="1"/>
    <col min="4363" max="4610" width="10" style="544"/>
    <col min="4611" max="4611" width="23.25" style="544" customWidth="1"/>
    <col min="4612" max="4612" width="10" style="544"/>
    <col min="4613" max="4613" width="17.875" style="544" customWidth="1"/>
    <col min="4614" max="4614" width="2.125" style="544" customWidth="1"/>
    <col min="4615" max="4615" width="10" style="544"/>
    <col min="4616" max="4616" width="15.75" style="544" customWidth="1"/>
    <col min="4617" max="4617" width="10" style="544"/>
    <col min="4618" max="4618" width="17.875" style="544" customWidth="1"/>
    <col min="4619" max="4866" width="10" style="544"/>
    <col min="4867" max="4867" width="23.25" style="544" customWidth="1"/>
    <col min="4868" max="4868" width="10" style="544"/>
    <col min="4869" max="4869" width="17.875" style="544" customWidth="1"/>
    <col min="4870" max="4870" width="2.125" style="544" customWidth="1"/>
    <col min="4871" max="4871" width="10" style="544"/>
    <col min="4872" max="4872" width="15.75" style="544" customWidth="1"/>
    <col min="4873" max="4873" width="10" style="544"/>
    <col min="4874" max="4874" width="17.875" style="544" customWidth="1"/>
    <col min="4875" max="5122" width="10" style="544"/>
    <col min="5123" max="5123" width="23.25" style="544" customWidth="1"/>
    <col min="5124" max="5124" width="10" style="544"/>
    <col min="5125" max="5125" width="17.875" style="544" customWidth="1"/>
    <col min="5126" max="5126" width="2.125" style="544" customWidth="1"/>
    <col min="5127" max="5127" width="10" style="544"/>
    <col min="5128" max="5128" width="15.75" style="544" customWidth="1"/>
    <col min="5129" max="5129" width="10" style="544"/>
    <col min="5130" max="5130" width="17.875" style="544" customWidth="1"/>
    <col min="5131" max="5378" width="10" style="544"/>
    <col min="5379" max="5379" width="23.25" style="544" customWidth="1"/>
    <col min="5380" max="5380" width="10" style="544"/>
    <col min="5381" max="5381" width="17.875" style="544" customWidth="1"/>
    <col min="5382" max="5382" width="2.125" style="544" customWidth="1"/>
    <col min="5383" max="5383" width="10" style="544"/>
    <col min="5384" max="5384" width="15.75" style="544" customWidth="1"/>
    <col min="5385" max="5385" width="10" style="544"/>
    <col min="5386" max="5386" width="17.875" style="544" customWidth="1"/>
    <col min="5387" max="5634" width="10" style="544"/>
    <col min="5635" max="5635" width="23.25" style="544" customWidth="1"/>
    <col min="5636" max="5636" width="10" style="544"/>
    <col min="5637" max="5637" width="17.875" style="544" customWidth="1"/>
    <col min="5638" max="5638" width="2.125" style="544" customWidth="1"/>
    <col min="5639" max="5639" width="10" style="544"/>
    <col min="5640" max="5640" width="15.75" style="544" customWidth="1"/>
    <col min="5641" max="5641" width="10" style="544"/>
    <col min="5642" max="5642" width="17.875" style="544" customWidth="1"/>
    <col min="5643" max="5890" width="10" style="544"/>
    <col min="5891" max="5891" width="23.25" style="544" customWidth="1"/>
    <col min="5892" max="5892" width="10" style="544"/>
    <col min="5893" max="5893" width="17.875" style="544" customWidth="1"/>
    <col min="5894" max="5894" width="2.125" style="544" customWidth="1"/>
    <col min="5895" max="5895" width="10" style="544"/>
    <col min="5896" max="5896" width="15.75" style="544" customWidth="1"/>
    <col min="5897" max="5897" width="10" style="544"/>
    <col min="5898" max="5898" width="17.875" style="544" customWidth="1"/>
    <col min="5899" max="6146" width="10" style="544"/>
    <col min="6147" max="6147" width="23.25" style="544" customWidth="1"/>
    <col min="6148" max="6148" width="10" style="544"/>
    <col min="6149" max="6149" width="17.875" style="544" customWidth="1"/>
    <col min="6150" max="6150" width="2.125" style="544" customWidth="1"/>
    <col min="6151" max="6151" width="10" style="544"/>
    <col min="6152" max="6152" width="15.75" style="544" customWidth="1"/>
    <col min="6153" max="6153" width="10" style="544"/>
    <col min="6154" max="6154" width="17.875" style="544" customWidth="1"/>
    <col min="6155" max="6402" width="10" style="544"/>
    <col min="6403" max="6403" width="23.25" style="544" customWidth="1"/>
    <col min="6404" max="6404" width="10" style="544"/>
    <col min="6405" max="6405" width="17.875" style="544" customWidth="1"/>
    <col min="6406" max="6406" width="2.125" style="544" customWidth="1"/>
    <col min="6407" max="6407" width="10" style="544"/>
    <col min="6408" max="6408" width="15.75" style="544" customWidth="1"/>
    <col min="6409" max="6409" width="10" style="544"/>
    <col min="6410" max="6410" width="17.875" style="544" customWidth="1"/>
    <col min="6411" max="6658" width="10" style="544"/>
    <col min="6659" max="6659" width="23.25" style="544" customWidth="1"/>
    <col min="6660" max="6660" width="10" style="544"/>
    <col min="6661" max="6661" width="17.875" style="544" customWidth="1"/>
    <col min="6662" max="6662" width="2.125" style="544" customWidth="1"/>
    <col min="6663" max="6663" width="10" style="544"/>
    <col min="6664" max="6664" width="15.75" style="544" customWidth="1"/>
    <col min="6665" max="6665" width="10" style="544"/>
    <col min="6666" max="6666" width="17.875" style="544" customWidth="1"/>
    <col min="6667" max="6914" width="10" style="544"/>
    <col min="6915" max="6915" width="23.25" style="544" customWidth="1"/>
    <col min="6916" max="6916" width="10" style="544"/>
    <col min="6917" max="6917" width="17.875" style="544" customWidth="1"/>
    <col min="6918" max="6918" width="2.125" style="544" customWidth="1"/>
    <col min="6919" max="6919" width="10" style="544"/>
    <col min="6920" max="6920" width="15.75" style="544" customWidth="1"/>
    <col min="6921" max="6921" width="10" style="544"/>
    <col min="6922" max="6922" width="17.875" style="544" customWidth="1"/>
    <col min="6923" max="7170" width="10" style="544"/>
    <col min="7171" max="7171" width="23.25" style="544" customWidth="1"/>
    <col min="7172" max="7172" width="10" style="544"/>
    <col min="7173" max="7173" width="17.875" style="544" customWidth="1"/>
    <col min="7174" max="7174" width="2.125" style="544" customWidth="1"/>
    <col min="7175" max="7175" width="10" style="544"/>
    <col min="7176" max="7176" width="15.75" style="544" customWidth="1"/>
    <col min="7177" max="7177" width="10" style="544"/>
    <col min="7178" max="7178" width="17.875" style="544" customWidth="1"/>
    <col min="7179" max="7426" width="10" style="544"/>
    <col min="7427" max="7427" width="23.25" style="544" customWidth="1"/>
    <col min="7428" max="7428" width="10" style="544"/>
    <col min="7429" max="7429" width="17.875" style="544" customWidth="1"/>
    <col min="7430" max="7430" width="2.125" style="544" customWidth="1"/>
    <col min="7431" max="7431" width="10" style="544"/>
    <col min="7432" max="7432" width="15.75" style="544" customWidth="1"/>
    <col min="7433" max="7433" width="10" style="544"/>
    <col min="7434" max="7434" width="17.875" style="544" customWidth="1"/>
    <col min="7435" max="7682" width="10" style="544"/>
    <col min="7683" max="7683" width="23.25" style="544" customWidth="1"/>
    <col min="7684" max="7684" width="10" style="544"/>
    <col min="7685" max="7685" width="17.875" style="544" customWidth="1"/>
    <col min="7686" max="7686" width="2.125" style="544" customWidth="1"/>
    <col min="7687" max="7687" width="10" style="544"/>
    <col min="7688" max="7688" width="15.75" style="544" customWidth="1"/>
    <col min="7689" max="7689" width="10" style="544"/>
    <col min="7690" max="7690" width="17.875" style="544" customWidth="1"/>
    <col min="7691" max="7938" width="10" style="544"/>
    <col min="7939" max="7939" width="23.25" style="544" customWidth="1"/>
    <col min="7940" max="7940" width="10" style="544"/>
    <col min="7941" max="7941" width="17.875" style="544" customWidth="1"/>
    <col min="7942" max="7942" width="2.125" style="544" customWidth="1"/>
    <col min="7943" max="7943" width="10" style="544"/>
    <col min="7944" max="7944" width="15.75" style="544" customWidth="1"/>
    <col min="7945" max="7945" width="10" style="544"/>
    <col min="7946" max="7946" width="17.875" style="544" customWidth="1"/>
    <col min="7947" max="8194" width="10" style="544"/>
    <col min="8195" max="8195" width="23.25" style="544" customWidth="1"/>
    <col min="8196" max="8196" width="10" style="544"/>
    <col min="8197" max="8197" width="17.875" style="544" customWidth="1"/>
    <col min="8198" max="8198" width="2.125" style="544" customWidth="1"/>
    <col min="8199" max="8199" width="10" style="544"/>
    <col min="8200" max="8200" width="15.75" style="544" customWidth="1"/>
    <col min="8201" max="8201" width="10" style="544"/>
    <col min="8202" max="8202" width="17.875" style="544" customWidth="1"/>
    <col min="8203" max="8450" width="10" style="544"/>
    <col min="8451" max="8451" width="23.25" style="544" customWidth="1"/>
    <col min="8452" max="8452" width="10" style="544"/>
    <col min="8453" max="8453" width="17.875" style="544" customWidth="1"/>
    <col min="8454" max="8454" width="2.125" style="544" customWidth="1"/>
    <col min="8455" max="8455" width="10" style="544"/>
    <col min="8456" max="8456" width="15.75" style="544" customWidth="1"/>
    <col min="8457" max="8457" width="10" style="544"/>
    <col min="8458" max="8458" width="17.875" style="544" customWidth="1"/>
    <col min="8459" max="8706" width="10" style="544"/>
    <col min="8707" max="8707" width="23.25" style="544" customWidth="1"/>
    <col min="8708" max="8708" width="10" style="544"/>
    <col min="8709" max="8709" width="17.875" style="544" customWidth="1"/>
    <col min="8710" max="8710" width="2.125" style="544" customWidth="1"/>
    <col min="8711" max="8711" width="10" style="544"/>
    <col min="8712" max="8712" width="15.75" style="544" customWidth="1"/>
    <col min="8713" max="8713" width="10" style="544"/>
    <col min="8714" max="8714" width="17.875" style="544" customWidth="1"/>
    <col min="8715" max="8962" width="10" style="544"/>
    <col min="8963" max="8963" width="23.25" style="544" customWidth="1"/>
    <col min="8964" max="8964" width="10" style="544"/>
    <col min="8965" max="8965" width="17.875" style="544" customWidth="1"/>
    <col min="8966" max="8966" width="2.125" style="544" customWidth="1"/>
    <col min="8967" max="8967" width="10" style="544"/>
    <col min="8968" max="8968" width="15.75" style="544" customWidth="1"/>
    <col min="8969" max="8969" width="10" style="544"/>
    <col min="8970" max="8970" width="17.875" style="544" customWidth="1"/>
    <col min="8971" max="9218" width="10" style="544"/>
    <col min="9219" max="9219" width="23.25" style="544" customWidth="1"/>
    <col min="9220" max="9220" width="10" style="544"/>
    <col min="9221" max="9221" width="17.875" style="544" customWidth="1"/>
    <col min="9222" max="9222" width="2.125" style="544" customWidth="1"/>
    <col min="9223" max="9223" width="10" style="544"/>
    <col min="9224" max="9224" width="15.75" style="544" customWidth="1"/>
    <col min="9225" max="9225" width="10" style="544"/>
    <col min="9226" max="9226" width="17.875" style="544" customWidth="1"/>
    <col min="9227" max="9474" width="10" style="544"/>
    <col min="9475" max="9475" width="23.25" style="544" customWidth="1"/>
    <col min="9476" max="9476" width="10" style="544"/>
    <col min="9477" max="9477" width="17.875" style="544" customWidth="1"/>
    <col min="9478" max="9478" width="2.125" style="544" customWidth="1"/>
    <col min="9479" max="9479" width="10" style="544"/>
    <col min="9480" max="9480" width="15.75" style="544" customWidth="1"/>
    <col min="9481" max="9481" width="10" style="544"/>
    <col min="9482" max="9482" width="17.875" style="544" customWidth="1"/>
    <col min="9483" max="9730" width="10" style="544"/>
    <col min="9731" max="9731" width="23.25" style="544" customWidth="1"/>
    <col min="9732" max="9732" width="10" style="544"/>
    <col min="9733" max="9733" width="17.875" style="544" customWidth="1"/>
    <col min="9734" max="9734" width="2.125" style="544" customWidth="1"/>
    <col min="9735" max="9735" width="10" style="544"/>
    <col min="9736" max="9736" width="15.75" style="544" customWidth="1"/>
    <col min="9737" max="9737" width="10" style="544"/>
    <col min="9738" max="9738" width="17.875" style="544" customWidth="1"/>
    <col min="9739" max="9986" width="10" style="544"/>
    <col min="9987" max="9987" width="23.25" style="544" customWidth="1"/>
    <col min="9988" max="9988" width="10" style="544"/>
    <col min="9989" max="9989" width="17.875" style="544" customWidth="1"/>
    <col min="9990" max="9990" width="2.125" style="544" customWidth="1"/>
    <col min="9991" max="9991" width="10" style="544"/>
    <col min="9992" max="9992" width="15.75" style="544" customWidth="1"/>
    <col min="9993" max="9993" width="10" style="544"/>
    <col min="9994" max="9994" width="17.875" style="544" customWidth="1"/>
    <col min="9995" max="10242" width="10" style="544"/>
    <col min="10243" max="10243" width="23.25" style="544" customWidth="1"/>
    <col min="10244" max="10244" width="10" style="544"/>
    <col min="10245" max="10245" width="17.875" style="544" customWidth="1"/>
    <col min="10246" max="10246" width="2.125" style="544" customWidth="1"/>
    <col min="10247" max="10247" width="10" style="544"/>
    <col min="10248" max="10248" width="15.75" style="544" customWidth="1"/>
    <col min="10249" max="10249" width="10" style="544"/>
    <col min="10250" max="10250" width="17.875" style="544" customWidth="1"/>
    <col min="10251" max="10498" width="10" style="544"/>
    <col min="10499" max="10499" width="23.25" style="544" customWidth="1"/>
    <col min="10500" max="10500" width="10" style="544"/>
    <col min="10501" max="10501" width="17.875" style="544" customWidth="1"/>
    <col min="10502" max="10502" width="2.125" style="544" customWidth="1"/>
    <col min="10503" max="10503" width="10" style="544"/>
    <col min="10504" max="10504" width="15.75" style="544" customWidth="1"/>
    <col min="10505" max="10505" width="10" style="544"/>
    <col min="10506" max="10506" width="17.875" style="544" customWidth="1"/>
    <col min="10507" max="10754" width="10" style="544"/>
    <col min="10755" max="10755" width="23.25" style="544" customWidth="1"/>
    <col min="10756" max="10756" width="10" style="544"/>
    <col min="10757" max="10757" width="17.875" style="544" customWidth="1"/>
    <col min="10758" max="10758" width="2.125" style="544" customWidth="1"/>
    <col min="10759" max="10759" width="10" style="544"/>
    <col min="10760" max="10760" width="15.75" style="544" customWidth="1"/>
    <col min="10761" max="10761" width="10" style="544"/>
    <col min="10762" max="10762" width="17.875" style="544" customWidth="1"/>
    <col min="10763" max="11010" width="10" style="544"/>
    <col min="11011" max="11011" width="23.25" style="544" customWidth="1"/>
    <col min="11012" max="11012" width="10" style="544"/>
    <col min="11013" max="11013" width="17.875" style="544" customWidth="1"/>
    <col min="11014" max="11014" width="2.125" style="544" customWidth="1"/>
    <col min="11015" max="11015" width="10" style="544"/>
    <col min="11016" max="11016" width="15.75" style="544" customWidth="1"/>
    <col min="11017" max="11017" width="10" style="544"/>
    <col min="11018" max="11018" width="17.875" style="544" customWidth="1"/>
    <col min="11019" max="11266" width="10" style="544"/>
    <col min="11267" max="11267" width="23.25" style="544" customWidth="1"/>
    <col min="11268" max="11268" width="10" style="544"/>
    <col min="11269" max="11269" width="17.875" style="544" customWidth="1"/>
    <col min="11270" max="11270" width="2.125" style="544" customWidth="1"/>
    <col min="11271" max="11271" width="10" style="544"/>
    <col min="11272" max="11272" width="15.75" style="544" customWidth="1"/>
    <col min="11273" max="11273" width="10" style="544"/>
    <col min="11274" max="11274" width="17.875" style="544" customWidth="1"/>
    <col min="11275" max="11522" width="10" style="544"/>
    <col min="11523" max="11523" width="23.25" style="544" customWidth="1"/>
    <col min="11524" max="11524" width="10" style="544"/>
    <col min="11525" max="11525" width="17.875" style="544" customWidth="1"/>
    <col min="11526" max="11526" width="2.125" style="544" customWidth="1"/>
    <col min="11527" max="11527" width="10" style="544"/>
    <col min="11528" max="11528" width="15.75" style="544" customWidth="1"/>
    <col min="11529" max="11529" width="10" style="544"/>
    <col min="11530" max="11530" width="17.875" style="544" customWidth="1"/>
    <col min="11531" max="11778" width="10" style="544"/>
    <col min="11779" max="11779" width="23.25" style="544" customWidth="1"/>
    <col min="11780" max="11780" width="10" style="544"/>
    <col min="11781" max="11781" width="17.875" style="544" customWidth="1"/>
    <col min="11782" max="11782" width="2.125" style="544" customWidth="1"/>
    <col min="11783" max="11783" width="10" style="544"/>
    <col min="11784" max="11784" width="15.75" style="544" customWidth="1"/>
    <col min="11785" max="11785" width="10" style="544"/>
    <col min="11786" max="11786" width="17.875" style="544" customWidth="1"/>
    <col min="11787" max="12034" width="10" style="544"/>
    <col min="12035" max="12035" width="23.25" style="544" customWidth="1"/>
    <col min="12036" max="12036" width="10" style="544"/>
    <col min="12037" max="12037" width="17.875" style="544" customWidth="1"/>
    <col min="12038" max="12038" width="2.125" style="544" customWidth="1"/>
    <col min="12039" max="12039" width="10" style="544"/>
    <col min="12040" max="12040" width="15.75" style="544" customWidth="1"/>
    <col min="12041" max="12041" width="10" style="544"/>
    <col min="12042" max="12042" width="17.875" style="544" customWidth="1"/>
    <col min="12043" max="12290" width="10" style="544"/>
    <col min="12291" max="12291" width="23.25" style="544" customWidth="1"/>
    <col min="12292" max="12292" width="10" style="544"/>
    <col min="12293" max="12293" width="17.875" style="544" customWidth="1"/>
    <col min="12294" max="12294" width="2.125" style="544" customWidth="1"/>
    <col min="12295" max="12295" width="10" style="544"/>
    <col min="12296" max="12296" width="15.75" style="544" customWidth="1"/>
    <col min="12297" max="12297" width="10" style="544"/>
    <col min="12298" max="12298" width="17.875" style="544" customWidth="1"/>
    <col min="12299" max="12546" width="10" style="544"/>
    <col min="12547" max="12547" width="23.25" style="544" customWidth="1"/>
    <col min="12548" max="12548" width="10" style="544"/>
    <col min="12549" max="12549" width="17.875" style="544" customWidth="1"/>
    <col min="12550" max="12550" width="2.125" style="544" customWidth="1"/>
    <col min="12551" max="12551" width="10" style="544"/>
    <col min="12552" max="12552" width="15.75" style="544" customWidth="1"/>
    <col min="12553" max="12553" width="10" style="544"/>
    <col min="12554" max="12554" width="17.875" style="544" customWidth="1"/>
    <col min="12555" max="12802" width="10" style="544"/>
    <col min="12803" max="12803" width="23.25" style="544" customWidth="1"/>
    <col min="12804" max="12804" width="10" style="544"/>
    <col min="12805" max="12805" width="17.875" style="544" customWidth="1"/>
    <col min="12806" max="12806" width="2.125" style="544" customWidth="1"/>
    <col min="12807" max="12807" width="10" style="544"/>
    <col min="12808" max="12808" width="15.75" style="544" customWidth="1"/>
    <col min="12809" max="12809" width="10" style="544"/>
    <col min="12810" max="12810" width="17.875" style="544" customWidth="1"/>
    <col min="12811" max="13058" width="10" style="544"/>
    <col min="13059" max="13059" width="23.25" style="544" customWidth="1"/>
    <col min="13060" max="13060" width="10" style="544"/>
    <col min="13061" max="13061" width="17.875" style="544" customWidth="1"/>
    <col min="13062" max="13062" width="2.125" style="544" customWidth="1"/>
    <col min="13063" max="13063" width="10" style="544"/>
    <col min="13064" max="13064" width="15.75" style="544" customWidth="1"/>
    <col min="13065" max="13065" width="10" style="544"/>
    <col min="13066" max="13066" width="17.875" style="544" customWidth="1"/>
    <col min="13067" max="13314" width="10" style="544"/>
    <col min="13315" max="13315" width="23.25" style="544" customWidth="1"/>
    <col min="13316" max="13316" width="10" style="544"/>
    <col min="13317" max="13317" width="17.875" style="544" customWidth="1"/>
    <col min="13318" max="13318" width="2.125" style="544" customWidth="1"/>
    <col min="13319" max="13319" width="10" style="544"/>
    <col min="13320" max="13320" width="15.75" style="544" customWidth="1"/>
    <col min="13321" max="13321" width="10" style="544"/>
    <col min="13322" max="13322" width="17.875" style="544" customWidth="1"/>
    <col min="13323" max="13570" width="10" style="544"/>
    <col min="13571" max="13571" width="23.25" style="544" customWidth="1"/>
    <col min="13572" max="13572" width="10" style="544"/>
    <col min="13573" max="13573" width="17.875" style="544" customWidth="1"/>
    <col min="13574" max="13574" width="2.125" style="544" customWidth="1"/>
    <col min="13575" max="13575" width="10" style="544"/>
    <col min="13576" max="13576" width="15.75" style="544" customWidth="1"/>
    <col min="13577" max="13577" width="10" style="544"/>
    <col min="13578" max="13578" width="17.875" style="544" customWidth="1"/>
    <col min="13579" max="13826" width="10" style="544"/>
    <col min="13827" max="13827" width="23.25" style="544" customWidth="1"/>
    <col min="13828" max="13828" width="10" style="544"/>
    <col min="13829" max="13829" width="17.875" style="544" customWidth="1"/>
    <col min="13830" max="13830" width="2.125" style="544" customWidth="1"/>
    <col min="13831" max="13831" width="10" style="544"/>
    <col min="13832" max="13832" width="15.75" style="544" customWidth="1"/>
    <col min="13833" max="13833" width="10" style="544"/>
    <col min="13834" max="13834" width="17.875" style="544" customWidth="1"/>
    <col min="13835" max="14082" width="10" style="544"/>
    <col min="14083" max="14083" width="23.25" style="544" customWidth="1"/>
    <col min="14084" max="14084" width="10" style="544"/>
    <col min="14085" max="14085" width="17.875" style="544" customWidth="1"/>
    <col min="14086" max="14086" width="2.125" style="544" customWidth="1"/>
    <col min="14087" max="14087" width="10" style="544"/>
    <col min="14088" max="14088" width="15.75" style="544" customWidth="1"/>
    <col min="14089" max="14089" width="10" style="544"/>
    <col min="14090" max="14090" width="17.875" style="544" customWidth="1"/>
    <col min="14091" max="14338" width="10" style="544"/>
    <col min="14339" max="14339" width="23.25" style="544" customWidth="1"/>
    <col min="14340" max="14340" width="10" style="544"/>
    <col min="14341" max="14341" width="17.875" style="544" customWidth="1"/>
    <col min="14342" max="14342" width="2.125" style="544" customWidth="1"/>
    <col min="14343" max="14343" width="10" style="544"/>
    <col min="14344" max="14344" width="15.75" style="544" customWidth="1"/>
    <col min="14345" max="14345" width="10" style="544"/>
    <col min="14346" max="14346" width="17.875" style="544" customWidth="1"/>
    <col min="14347" max="14594" width="10" style="544"/>
    <col min="14595" max="14595" width="23.25" style="544" customWidth="1"/>
    <col min="14596" max="14596" width="10" style="544"/>
    <col min="14597" max="14597" width="17.875" style="544" customWidth="1"/>
    <col min="14598" max="14598" width="2.125" style="544" customWidth="1"/>
    <col min="14599" max="14599" width="10" style="544"/>
    <col min="14600" max="14600" width="15.75" style="544" customWidth="1"/>
    <col min="14601" max="14601" width="10" style="544"/>
    <col min="14602" max="14602" width="17.875" style="544" customWidth="1"/>
    <col min="14603" max="14850" width="10" style="544"/>
    <col min="14851" max="14851" width="23.25" style="544" customWidth="1"/>
    <col min="14852" max="14852" width="10" style="544"/>
    <col min="14853" max="14853" width="17.875" style="544" customWidth="1"/>
    <col min="14854" max="14854" width="2.125" style="544" customWidth="1"/>
    <col min="14855" max="14855" width="10" style="544"/>
    <col min="14856" max="14856" width="15.75" style="544" customWidth="1"/>
    <col min="14857" max="14857" width="10" style="544"/>
    <col min="14858" max="14858" width="17.875" style="544" customWidth="1"/>
    <col min="14859" max="15106" width="10" style="544"/>
    <col min="15107" max="15107" width="23.25" style="544" customWidth="1"/>
    <col min="15108" max="15108" width="10" style="544"/>
    <col min="15109" max="15109" width="17.875" style="544" customWidth="1"/>
    <col min="15110" max="15110" width="2.125" style="544" customWidth="1"/>
    <col min="15111" max="15111" width="10" style="544"/>
    <col min="15112" max="15112" width="15.75" style="544" customWidth="1"/>
    <col min="15113" max="15113" width="10" style="544"/>
    <col min="15114" max="15114" width="17.875" style="544" customWidth="1"/>
    <col min="15115" max="15362" width="10" style="544"/>
    <col min="15363" max="15363" width="23.25" style="544" customWidth="1"/>
    <col min="15364" max="15364" width="10" style="544"/>
    <col min="15365" max="15365" width="17.875" style="544" customWidth="1"/>
    <col min="15366" max="15366" width="2.125" style="544" customWidth="1"/>
    <col min="15367" max="15367" width="10" style="544"/>
    <col min="15368" max="15368" width="15.75" style="544" customWidth="1"/>
    <col min="15369" max="15369" width="10" style="544"/>
    <col min="15370" max="15370" width="17.875" style="544" customWidth="1"/>
    <col min="15371" max="15618" width="10" style="544"/>
    <col min="15619" max="15619" width="23.25" style="544" customWidth="1"/>
    <col min="15620" max="15620" width="10" style="544"/>
    <col min="15621" max="15621" width="17.875" style="544" customWidth="1"/>
    <col min="15622" max="15622" width="2.125" style="544" customWidth="1"/>
    <col min="15623" max="15623" width="10" style="544"/>
    <col min="15624" max="15624" width="15.75" style="544" customWidth="1"/>
    <col min="15625" max="15625" width="10" style="544"/>
    <col min="15626" max="15626" width="17.875" style="544" customWidth="1"/>
    <col min="15627" max="15874" width="10" style="544"/>
    <col min="15875" max="15875" width="23.25" style="544" customWidth="1"/>
    <col min="15876" max="15876" width="10" style="544"/>
    <col min="15877" max="15877" width="17.875" style="544" customWidth="1"/>
    <col min="15878" max="15878" width="2.125" style="544" customWidth="1"/>
    <col min="15879" max="15879" width="10" style="544"/>
    <col min="15880" max="15880" width="15.75" style="544" customWidth="1"/>
    <col min="15881" max="15881" width="10" style="544"/>
    <col min="15882" max="15882" width="17.875" style="544" customWidth="1"/>
    <col min="15883" max="16130" width="10" style="544"/>
    <col min="16131" max="16131" width="23.25" style="544" customWidth="1"/>
    <col min="16132" max="16132" width="10" style="544"/>
    <col min="16133" max="16133" width="17.875" style="544" customWidth="1"/>
    <col min="16134" max="16134" width="2.125" style="544" customWidth="1"/>
    <col min="16135" max="16135" width="10" style="544"/>
    <col min="16136" max="16136" width="15.75" style="544" customWidth="1"/>
    <col min="16137" max="16137" width="10" style="544"/>
    <col min="16138" max="16138" width="17.875" style="544" customWidth="1"/>
    <col min="16139" max="16384" width="10" style="544"/>
  </cols>
  <sheetData>
    <row r="1" spans="1:10" ht="21">
      <c r="B1" s="545" t="s">
        <v>522</v>
      </c>
      <c r="C1" s="546"/>
      <c r="D1" s="547"/>
      <c r="E1" s="546"/>
      <c r="F1" s="547"/>
      <c r="G1" s="547"/>
      <c r="H1" s="546"/>
      <c r="I1" s="547"/>
      <c r="J1" s="546"/>
    </row>
    <row r="2" spans="1:10">
      <c r="B2" s="547"/>
      <c r="C2" s="546"/>
      <c r="D2" s="547"/>
      <c r="E2" s="546"/>
      <c r="F2" s="547"/>
      <c r="G2" s="547"/>
      <c r="H2" s="546"/>
      <c r="I2" s="547"/>
      <c r="J2" s="546"/>
    </row>
    <row r="3" spans="1:10">
      <c r="A3" s="548"/>
      <c r="B3" s="548" t="s">
        <v>468</v>
      </c>
      <c r="G3" s="548" t="s">
        <v>417</v>
      </c>
    </row>
    <row r="4" spans="1:10">
      <c r="B4" s="550" t="s">
        <v>98</v>
      </c>
      <c r="C4" s="551" t="s">
        <v>99</v>
      </c>
      <c r="D4" s="550" t="s">
        <v>100</v>
      </c>
      <c r="E4" s="551" t="s">
        <v>101</v>
      </c>
      <c r="F4" s="552"/>
      <c r="G4" s="550" t="s">
        <v>98</v>
      </c>
      <c r="H4" s="551" t="s">
        <v>99</v>
      </c>
      <c r="I4" s="550" t="s">
        <v>100</v>
      </c>
      <c r="J4" s="551" t="s">
        <v>101</v>
      </c>
    </row>
    <row r="5" spans="1:10">
      <c r="A5" s="544">
        <v>1</v>
      </c>
      <c r="B5" s="553" t="s">
        <v>453</v>
      </c>
      <c r="C5" s="554">
        <v>303725</v>
      </c>
      <c r="D5" s="553" t="s">
        <v>239</v>
      </c>
      <c r="E5" s="555">
        <v>54089</v>
      </c>
      <c r="G5" s="553" t="s">
        <v>245</v>
      </c>
      <c r="H5" s="555">
        <v>127371</v>
      </c>
      <c r="I5" s="556" t="s">
        <v>239</v>
      </c>
      <c r="J5" s="555">
        <v>86113</v>
      </c>
    </row>
    <row r="6" spans="1:10">
      <c r="A6" s="544">
        <v>2</v>
      </c>
      <c r="B6" s="553" t="s">
        <v>454</v>
      </c>
      <c r="C6" s="554">
        <v>118133</v>
      </c>
      <c r="D6" s="556" t="s">
        <v>477</v>
      </c>
      <c r="E6" s="555">
        <v>51108</v>
      </c>
      <c r="G6" s="553" t="s">
        <v>454</v>
      </c>
      <c r="H6" s="555">
        <v>102001</v>
      </c>
      <c r="I6" s="556" t="s">
        <v>247</v>
      </c>
      <c r="J6" s="555">
        <v>29034</v>
      </c>
    </row>
    <row r="7" spans="1:10">
      <c r="A7" s="544">
        <v>3</v>
      </c>
      <c r="B7" s="553" t="s">
        <v>245</v>
      </c>
      <c r="C7" s="554">
        <v>104649</v>
      </c>
      <c r="D7" s="556" t="s">
        <v>523</v>
      </c>
      <c r="E7" s="555">
        <v>26478</v>
      </c>
      <c r="G7" s="553" t="s">
        <v>246</v>
      </c>
      <c r="H7" s="555">
        <v>36054</v>
      </c>
      <c r="I7" s="556" t="s">
        <v>246</v>
      </c>
      <c r="J7" s="555">
        <v>24723</v>
      </c>
    </row>
    <row r="8" spans="1:10">
      <c r="A8" s="544">
        <v>4</v>
      </c>
      <c r="B8" s="553" t="s">
        <v>239</v>
      </c>
      <c r="C8" s="554">
        <v>97876</v>
      </c>
      <c r="D8" s="556" t="s">
        <v>524</v>
      </c>
      <c r="E8" s="555">
        <v>92</v>
      </c>
      <c r="G8" s="553" t="s">
        <v>11</v>
      </c>
      <c r="H8" s="555">
        <v>21860</v>
      </c>
      <c r="I8" s="556" t="s">
        <v>232</v>
      </c>
      <c r="J8" s="555">
        <v>20566</v>
      </c>
    </row>
    <row r="9" spans="1:10">
      <c r="A9" s="544">
        <v>5</v>
      </c>
      <c r="B9" s="553" t="s">
        <v>256</v>
      </c>
      <c r="C9" s="554">
        <v>78016</v>
      </c>
      <c r="D9" s="556"/>
      <c r="E9" s="555"/>
      <c r="G9" s="553" t="s">
        <v>384</v>
      </c>
      <c r="H9" s="555">
        <v>20135</v>
      </c>
      <c r="I9" s="553" t="s">
        <v>452</v>
      </c>
      <c r="J9" s="555">
        <v>1724</v>
      </c>
    </row>
    <row r="10" spans="1:10">
      <c r="A10" s="544">
        <v>6</v>
      </c>
      <c r="B10" s="553" t="s">
        <v>249</v>
      </c>
      <c r="C10" s="554">
        <v>60837</v>
      </c>
      <c r="D10" s="556"/>
      <c r="E10" s="555"/>
      <c r="G10" s="553" t="s">
        <v>492</v>
      </c>
      <c r="H10" s="555">
        <v>19704</v>
      </c>
      <c r="I10" s="553" t="s">
        <v>15</v>
      </c>
      <c r="J10" s="555">
        <v>154</v>
      </c>
    </row>
    <row r="11" spans="1:10">
      <c r="A11" s="544">
        <v>7</v>
      </c>
      <c r="B11" s="553" t="s">
        <v>525</v>
      </c>
      <c r="C11" s="554">
        <v>30142</v>
      </c>
      <c r="D11" s="556"/>
      <c r="E11" s="555"/>
      <c r="G11" s="553" t="s">
        <v>386</v>
      </c>
      <c r="H11" s="555">
        <v>17119</v>
      </c>
      <c r="I11" s="553"/>
      <c r="J11" s="555"/>
    </row>
    <row r="12" spans="1:10">
      <c r="A12" s="544">
        <v>8</v>
      </c>
      <c r="B12" s="553" t="s">
        <v>384</v>
      </c>
      <c r="C12" s="554">
        <v>21090</v>
      </c>
      <c r="D12" s="553"/>
      <c r="E12" s="555"/>
      <c r="G12" s="553" t="s">
        <v>453</v>
      </c>
      <c r="H12" s="555">
        <v>16718</v>
      </c>
      <c r="I12" s="553"/>
      <c r="J12" s="555"/>
    </row>
    <row r="13" spans="1:10">
      <c r="A13" s="544">
        <v>9</v>
      </c>
      <c r="B13" s="553" t="s">
        <v>6</v>
      </c>
      <c r="C13" s="554">
        <v>17242</v>
      </c>
      <c r="D13" s="553"/>
      <c r="E13" s="555"/>
      <c r="G13" s="553" t="s">
        <v>470</v>
      </c>
      <c r="H13" s="555">
        <v>16318</v>
      </c>
      <c r="I13" s="553"/>
      <c r="J13" s="555"/>
    </row>
    <row r="14" spans="1:10">
      <c r="A14" s="544">
        <v>10</v>
      </c>
      <c r="B14" s="553" t="s">
        <v>7</v>
      </c>
      <c r="C14" s="554">
        <v>15794</v>
      </c>
      <c r="D14" s="553"/>
      <c r="E14" s="555"/>
      <c r="G14" s="557" t="s">
        <v>456</v>
      </c>
      <c r="H14" s="555">
        <v>13701</v>
      </c>
      <c r="I14" s="553"/>
      <c r="J14" s="555"/>
    </row>
    <row r="15" spans="1:10">
      <c r="B15" s="553" t="s">
        <v>102</v>
      </c>
      <c r="C15" s="555">
        <f>C16-SUM(C5:C14)</f>
        <v>83559</v>
      </c>
      <c r="D15" s="553" t="s">
        <v>102</v>
      </c>
      <c r="E15" s="555">
        <f>E16-SUM(E5:E14)</f>
        <v>0</v>
      </c>
      <c r="G15" s="553" t="s">
        <v>102</v>
      </c>
      <c r="H15" s="555">
        <f>H16-SUM(H5:H14)</f>
        <v>16072</v>
      </c>
      <c r="I15" s="553" t="s">
        <v>102</v>
      </c>
      <c r="J15" s="555">
        <f>J16-SUM(J5:J14)</f>
        <v>0</v>
      </c>
    </row>
    <row r="16" spans="1:10">
      <c r="B16" s="553" t="s">
        <v>103</v>
      </c>
      <c r="C16" s="555">
        <v>931063</v>
      </c>
      <c r="D16" s="553" t="s">
        <v>103</v>
      </c>
      <c r="E16" s="555">
        <v>131767</v>
      </c>
      <c r="G16" s="553" t="s">
        <v>103</v>
      </c>
      <c r="H16" s="555">
        <v>407053</v>
      </c>
      <c r="I16" s="553" t="s">
        <v>103</v>
      </c>
      <c r="J16" s="555">
        <v>162314</v>
      </c>
    </row>
    <row r="18" spans="1:10">
      <c r="B18" s="548" t="s">
        <v>419</v>
      </c>
      <c r="G18" s="558" t="s">
        <v>420</v>
      </c>
    </row>
    <row r="19" spans="1:10">
      <c r="B19" s="550" t="s">
        <v>98</v>
      </c>
      <c r="C19" s="551" t="s">
        <v>99</v>
      </c>
      <c r="D19" s="550" t="s">
        <v>100</v>
      </c>
      <c r="E19" s="551" t="s">
        <v>101</v>
      </c>
      <c r="G19" s="550" t="s">
        <v>98</v>
      </c>
      <c r="H19" s="551" t="s">
        <v>99</v>
      </c>
      <c r="I19" s="550" t="s">
        <v>100</v>
      </c>
      <c r="J19" s="551" t="s">
        <v>101</v>
      </c>
    </row>
    <row r="20" spans="1:10">
      <c r="A20" s="544">
        <v>1</v>
      </c>
      <c r="B20" s="553" t="s">
        <v>246</v>
      </c>
      <c r="C20" s="554">
        <v>22245994</v>
      </c>
      <c r="D20" s="553" t="s">
        <v>239</v>
      </c>
      <c r="E20" s="555">
        <v>20885455</v>
      </c>
      <c r="G20" s="553" t="s">
        <v>245</v>
      </c>
      <c r="H20" s="555">
        <v>1222477</v>
      </c>
      <c r="I20" s="553" t="s">
        <v>239</v>
      </c>
      <c r="J20" s="555">
        <v>6039158</v>
      </c>
    </row>
    <row r="21" spans="1:10">
      <c r="A21" s="544">
        <v>2</v>
      </c>
      <c r="B21" s="553" t="s">
        <v>245</v>
      </c>
      <c r="C21" s="554">
        <v>5640636</v>
      </c>
      <c r="D21" s="553" t="s">
        <v>457</v>
      </c>
      <c r="E21" s="555">
        <v>3019916</v>
      </c>
      <c r="G21" s="553" t="s">
        <v>246</v>
      </c>
      <c r="H21" s="555">
        <v>621738</v>
      </c>
      <c r="I21" s="553" t="s">
        <v>457</v>
      </c>
      <c r="J21" s="555">
        <v>50801</v>
      </c>
    </row>
    <row r="22" spans="1:10">
      <c r="A22" s="544">
        <v>3</v>
      </c>
      <c r="B22" s="553" t="s">
        <v>239</v>
      </c>
      <c r="C22" s="554">
        <v>5348402</v>
      </c>
      <c r="D22" s="553" t="s">
        <v>452</v>
      </c>
      <c r="E22" s="555">
        <v>821337</v>
      </c>
      <c r="G22" s="553" t="s">
        <v>9</v>
      </c>
      <c r="H22" s="555">
        <v>559576</v>
      </c>
      <c r="I22" s="553" t="s">
        <v>256</v>
      </c>
      <c r="J22" s="555">
        <v>43195</v>
      </c>
    </row>
    <row r="23" spans="1:10">
      <c r="A23" s="544">
        <v>4</v>
      </c>
      <c r="B23" s="553" t="s">
        <v>453</v>
      </c>
      <c r="C23" s="554">
        <v>3381126</v>
      </c>
      <c r="D23" s="553" t="s">
        <v>456</v>
      </c>
      <c r="E23" s="555">
        <v>513701</v>
      </c>
      <c r="G23" s="553" t="s">
        <v>256</v>
      </c>
      <c r="H23" s="555">
        <v>556187</v>
      </c>
      <c r="I23" s="553" t="s">
        <v>452</v>
      </c>
      <c r="J23" s="555">
        <v>39747</v>
      </c>
    </row>
    <row r="24" spans="1:10">
      <c r="A24" s="544">
        <v>5</v>
      </c>
      <c r="B24" s="553" t="s">
        <v>9</v>
      </c>
      <c r="C24" s="554">
        <v>2431157</v>
      </c>
      <c r="D24" s="553" t="s">
        <v>10</v>
      </c>
      <c r="E24" s="555">
        <v>225031</v>
      </c>
      <c r="G24" s="553" t="s">
        <v>239</v>
      </c>
      <c r="H24" s="555">
        <v>496275</v>
      </c>
      <c r="I24" s="553" t="s">
        <v>453</v>
      </c>
      <c r="J24" s="555">
        <v>21059</v>
      </c>
    </row>
    <row r="25" spans="1:10">
      <c r="A25" s="544">
        <v>6</v>
      </c>
      <c r="B25" s="553" t="s">
        <v>457</v>
      </c>
      <c r="C25" s="554">
        <v>1695569</v>
      </c>
      <c r="D25" s="553" t="s">
        <v>384</v>
      </c>
      <c r="E25" s="555">
        <v>5701</v>
      </c>
      <c r="G25" s="553" t="s">
        <v>10</v>
      </c>
      <c r="H25" s="555">
        <v>269274</v>
      </c>
      <c r="I25" s="553" t="s">
        <v>10</v>
      </c>
      <c r="J25" s="555">
        <v>12100</v>
      </c>
    </row>
    <row r="26" spans="1:10">
      <c r="A26" s="544">
        <v>7</v>
      </c>
      <c r="B26" s="553" t="s">
        <v>258</v>
      </c>
      <c r="C26" s="554">
        <v>1664468</v>
      </c>
      <c r="D26" s="553" t="s">
        <v>246</v>
      </c>
      <c r="E26" s="555">
        <v>4218</v>
      </c>
      <c r="G26" s="553" t="s">
        <v>453</v>
      </c>
      <c r="H26" s="555">
        <v>256772</v>
      </c>
      <c r="I26" s="553" t="s">
        <v>246</v>
      </c>
      <c r="J26" s="555">
        <v>9144</v>
      </c>
    </row>
    <row r="27" spans="1:10">
      <c r="A27" s="544">
        <v>8</v>
      </c>
      <c r="B27" s="553" t="s">
        <v>297</v>
      </c>
      <c r="C27" s="554">
        <v>1502032</v>
      </c>
      <c r="D27" s="553" t="s">
        <v>257</v>
      </c>
      <c r="E27" s="555">
        <v>770</v>
      </c>
      <c r="G27" s="553" t="s">
        <v>454</v>
      </c>
      <c r="H27" s="555">
        <v>113301</v>
      </c>
      <c r="I27" s="553" t="s">
        <v>458</v>
      </c>
      <c r="J27" s="555">
        <v>8427</v>
      </c>
    </row>
    <row r="28" spans="1:10">
      <c r="A28" s="544">
        <v>9</v>
      </c>
      <c r="B28" s="553" t="s">
        <v>261</v>
      </c>
      <c r="C28" s="554">
        <v>1295197</v>
      </c>
      <c r="D28" s="553" t="s">
        <v>253</v>
      </c>
      <c r="E28" s="555">
        <v>185</v>
      </c>
      <c r="G28" s="553" t="s">
        <v>457</v>
      </c>
      <c r="H28" s="555">
        <v>90548</v>
      </c>
      <c r="I28" s="553" t="s">
        <v>247</v>
      </c>
      <c r="J28" s="555">
        <v>4187</v>
      </c>
    </row>
    <row r="29" spans="1:10">
      <c r="A29" s="544">
        <v>10</v>
      </c>
      <c r="B29" s="553" t="s">
        <v>256</v>
      </c>
      <c r="C29" s="554">
        <v>1144057</v>
      </c>
      <c r="D29" s="553" t="s">
        <v>6</v>
      </c>
      <c r="E29" s="555">
        <v>92</v>
      </c>
      <c r="G29" s="553" t="s">
        <v>461</v>
      </c>
      <c r="H29" s="555">
        <v>85006</v>
      </c>
      <c r="I29" s="553" t="s">
        <v>384</v>
      </c>
      <c r="J29" s="555">
        <v>832</v>
      </c>
    </row>
    <row r="30" spans="1:10">
      <c r="B30" s="553" t="s">
        <v>102</v>
      </c>
      <c r="C30" s="555">
        <f>C31-SUM(C20:C29)</f>
        <v>11539841</v>
      </c>
      <c r="D30" s="553" t="s">
        <v>460</v>
      </c>
      <c r="E30" s="555">
        <v>92</v>
      </c>
      <c r="G30" s="553" t="s">
        <v>418</v>
      </c>
      <c r="H30" s="555">
        <f>H31-SUM(H20:H29)</f>
        <v>449841</v>
      </c>
      <c r="I30" s="553" t="s">
        <v>102</v>
      </c>
      <c r="J30" s="555">
        <f>J31-SUM(J20:J29)</f>
        <v>277</v>
      </c>
    </row>
    <row r="31" spans="1:10">
      <c r="B31" s="553" t="s">
        <v>103</v>
      </c>
      <c r="C31" s="555">
        <v>57888479</v>
      </c>
      <c r="D31" s="553" t="s">
        <v>421</v>
      </c>
      <c r="E31" s="555">
        <f>E32-SUM(E20:E30)</f>
        <v>146</v>
      </c>
      <c r="G31" s="553" t="s">
        <v>103</v>
      </c>
      <c r="H31" s="555">
        <v>4720995</v>
      </c>
      <c r="I31" s="553" t="s">
        <v>103</v>
      </c>
      <c r="J31" s="555">
        <v>6228927</v>
      </c>
    </row>
    <row r="32" spans="1:10">
      <c r="B32" s="559"/>
      <c r="D32" s="553" t="s">
        <v>103</v>
      </c>
      <c r="E32" s="555">
        <v>25476644</v>
      </c>
      <c r="G32" s="559"/>
      <c r="I32" s="559"/>
    </row>
    <row r="33" spans="1:10">
      <c r="B33" s="558" t="s">
        <v>422</v>
      </c>
      <c r="D33" s="559"/>
      <c r="G33" s="558" t="s">
        <v>483</v>
      </c>
      <c r="I33" s="559"/>
    </row>
    <row r="34" spans="1:10">
      <c r="B34" s="553" t="s">
        <v>98</v>
      </c>
      <c r="C34" s="555" t="s">
        <v>99</v>
      </c>
      <c r="D34" s="556" t="s">
        <v>528</v>
      </c>
      <c r="E34" s="551" t="s">
        <v>101</v>
      </c>
      <c r="G34" s="553" t="s">
        <v>98</v>
      </c>
      <c r="H34" s="555" t="s">
        <v>99</v>
      </c>
      <c r="I34" s="553" t="s">
        <v>100</v>
      </c>
      <c r="J34" s="551" t="s">
        <v>101</v>
      </c>
    </row>
    <row r="35" spans="1:10">
      <c r="A35" s="544">
        <v>1</v>
      </c>
      <c r="B35" s="553" t="s">
        <v>239</v>
      </c>
      <c r="C35" s="555">
        <v>659113</v>
      </c>
      <c r="D35" s="553" t="s">
        <v>239</v>
      </c>
      <c r="E35" s="555">
        <v>529739</v>
      </c>
      <c r="G35" s="553" t="s">
        <v>245</v>
      </c>
      <c r="H35" s="555">
        <v>2428754</v>
      </c>
      <c r="I35" s="553" t="s">
        <v>239</v>
      </c>
      <c r="J35" s="555">
        <v>298706</v>
      </c>
    </row>
    <row r="36" spans="1:10">
      <c r="A36" s="544">
        <v>2</v>
      </c>
      <c r="B36" s="553" t="s">
        <v>246</v>
      </c>
      <c r="C36" s="555">
        <v>238393</v>
      </c>
      <c r="D36" s="553" t="s">
        <v>11</v>
      </c>
      <c r="E36" s="555">
        <v>243198</v>
      </c>
      <c r="G36" s="553" t="s">
        <v>239</v>
      </c>
      <c r="H36" s="555">
        <v>2200494</v>
      </c>
      <c r="I36" s="553" t="s">
        <v>458</v>
      </c>
      <c r="J36" s="555">
        <v>191810</v>
      </c>
    </row>
    <row r="37" spans="1:10">
      <c r="A37" s="544">
        <v>3</v>
      </c>
      <c r="B37" s="553" t="s">
        <v>297</v>
      </c>
      <c r="C37" s="555">
        <v>111361</v>
      </c>
      <c r="D37" s="553" t="s">
        <v>526</v>
      </c>
      <c r="E37" s="555">
        <v>211515</v>
      </c>
      <c r="G37" s="553" t="s">
        <v>453</v>
      </c>
      <c r="H37" s="555">
        <v>1057049</v>
      </c>
      <c r="I37" s="553" t="s">
        <v>11</v>
      </c>
      <c r="J37" s="555">
        <v>178388</v>
      </c>
    </row>
    <row r="38" spans="1:10">
      <c r="A38" s="544">
        <v>4</v>
      </c>
      <c r="B38" s="553" t="s">
        <v>457</v>
      </c>
      <c r="C38" s="555">
        <v>57666</v>
      </c>
      <c r="D38" s="553" t="s">
        <v>527</v>
      </c>
      <c r="E38" s="555">
        <v>3448</v>
      </c>
      <c r="G38" s="553" t="s">
        <v>246</v>
      </c>
      <c r="H38" s="555">
        <v>992888</v>
      </c>
      <c r="I38" s="553" t="s">
        <v>452</v>
      </c>
      <c r="J38" s="555">
        <v>49538</v>
      </c>
    </row>
    <row r="39" spans="1:10">
      <c r="A39" s="544">
        <v>5</v>
      </c>
      <c r="B39" s="553" t="s">
        <v>462</v>
      </c>
      <c r="C39" s="555">
        <v>54803</v>
      </c>
      <c r="D39" s="553" t="s">
        <v>476</v>
      </c>
      <c r="E39" s="555">
        <v>62</v>
      </c>
      <c r="G39" s="553" t="s">
        <v>456</v>
      </c>
      <c r="H39" s="555">
        <v>722106</v>
      </c>
      <c r="I39" s="553" t="s">
        <v>453</v>
      </c>
      <c r="J39" s="555">
        <v>30449</v>
      </c>
    </row>
    <row r="40" spans="1:10">
      <c r="A40" s="544">
        <v>6</v>
      </c>
      <c r="B40" s="553" t="s">
        <v>270</v>
      </c>
      <c r="C40" s="555">
        <v>51570</v>
      </c>
      <c r="D40" s="553"/>
      <c r="E40" s="555"/>
      <c r="G40" s="553" t="s">
        <v>454</v>
      </c>
      <c r="H40" s="555">
        <v>599722</v>
      </c>
      <c r="I40" s="553" t="s">
        <v>245</v>
      </c>
      <c r="J40" s="555">
        <v>8559</v>
      </c>
    </row>
    <row r="41" spans="1:10">
      <c r="A41" s="544">
        <v>7</v>
      </c>
      <c r="B41" s="553" t="s">
        <v>456</v>
      </c>
      <c r="C41" s="555">
        <v>50584</v>
      </c>
      <c r="D41" s="553"/>
      <c r="E41" s="555"/>
      <c r="G41" s="553" t="s">
        <v>6</v>
      </c>
      <c r="H41" s="555">
        <v>311576</v>
      </c>
      <c r="I41" s="553" t="s">
        <v>455</v>
      </c>
      <c r="J41" s="555">
        <v>5603</v>
      </c>
    </row>
    <row r="42" spans="1:10">
      <c r="A42" s="544">
        <v>8</v>
      </c>
      <c r="B42" s="553" t="s">
        <v>269</v>
      </c>
      <c r="C42" s="555">
        <v>50338</v>
      </c>
      <c r="D42" s="553"/>
      <c r="E42" s="555"/>
      <c r="G42" s="553" t="s">
        <v>384</v>
      </c>
      <c r="H42" s="555">
        <v>233344</v>
      </c>
      <c r="I42" s="553" t="s">
        <v>10</v>
      </c>
      <c r="J42" s="555">
        <v>2457</v>
      </c>
    </row>
    <row r="43" spans="1:10">
      <c r="A43" s="544">
        <v>9</v>
      </c>
      <c r="B43" s="553" t="s">
        <v>472</v>
      </c>
      <c r="C43" s="555">
        <v>41225</v>
      </c>
      <c r="D43" s="553"/>
      <c r="E43" s="555"/>
      <c r="G43" s="553" t="s">
        <v>232</v>
      </c>
      <c r="H43" s="555">
        <v>126170</v>
      </c>
      <c r="I43" s="553" t="s">
        <v>22</v>
      </c>
      <c r="J43" s="555">
        <v>2124</v>
      </c>
    </row>
    <row r="44" spans="1:10">
      <c r="A44" s="544">
        <v>10</v>
      </c>
      <c r="B44" s="553" t="s">
        <v>453</v>
      </c>
      <c r="C44" s="555">
        <v>34637</v>
      </c>
      <c r="D44" s="553"/>
      <c r="E44" s="555"/>
      <c r="G44" s="553" t="s">
        <v>14</v>
      </c>
      <c r="H44" s="555">
        <v>111084</v>
      </c>
      <c r="I44" s="553" t="s">
        <v>246</v>
      </c>
      <c r="J44" s="555">
        <v>1940</v>
      </c>
    </row>
    <row r="45" spans="1:10">
      <c r="B45" s="553" t="s">
        <v>102</v>
      </c>
      <c r="C45" s="555">
        <f>C46-SUM(C34:C44)</f>
        <v>107328</v>
      </c>
      <c r="D45" s="553" t="s">
        <v>423</v>
      </c>
      <c r="E45" s="555">
        <f>E46-SUM(E34:E44)</f>
        <v>0</v>
      </c>
      <c r="G45" s="553" t="s">
        <v>424</v>
      </c>
      <c r="H45" s="555">
        <f>H46-SUM(H34:H44)</f>
        <v>544273</v>
      </c>
      <c r="I45" s="553" t="s">
        <v>425</v>
      </c>
      <c r="J45" s="555">
        <f>J46-SUM(J34:J44)</f>
        <v>0</v>
      </c>
    </row>
    <row r="46" spans="1:10">
      <c r="B46" s="553" t="s">
        <v>103</v>
      </c>
      <c r="C46" s="555">
        <v>1457018</v>
      </c>
      <c r="D46" s="553" t="s">
        <v>103</v>
      </c>
      <c r="E46" s="555">
        <v>987962</v>
      </c>
      <c r="G46" s="553" t="s">
        <v>103</v>
      </c>
      <c r="H46" s="555">
        <v>9327460</v>
      </c>
      <c r="I46" s="553" t="s">
        <v>103</v>
      </c>
      <c r="J46" s="555">
        <v>769574</v>
      </c>
    </row>
    <row r="47" spans="1:10">
      <c r="B47" s="559"/>
      <c r="G47" s="559"/>
      <c r="I47" s="559"/>
    </row>
    <row r="48" spans="1:10">
      <c r="B48" s="558" t="s">
        <v>426</v>
      </c>
      <c r="D48" s="559"/>
      <c r="G48" s="560" t="s">
        <v>427</v>
      </c>
    </row>
    <row r="49" spans="1:10">
      <c r="B49" s="550" t="s">
        <v>98</v>
      </c>
      <c r="C49" s="551" t="s">
        <v>99</v>
      </c>
      <c r="D49" s="550" t="s">
        <v>100</v>
      </c>
      <c r="E49" s="551" t="s">
        <v>101</v>
      </c>
      <c r="G49" s="550" t="s">
        <v>98</v>
      </c>
      <c r="H49" s="551" t="s">
        <v>99</v>
      </c>
      <c r="I49" s="550" t="s">
        <v>100</v>
      </c>
      <c r="J49" s="551" t="s">
        <v>101</v>
      </c>
    </row>
    <row r="50" spans="1:10">
      <c r="A50" s="544">
        <v>1</v>
      </c>
      <c r="B50" s="553" t="s">
        <v>256</v>
      </c>
      <c r="C50" s="555">
        <v>998675</v>
      </c>
      <c r="D50" s="553" t="s">
        <v>239</v>
      </c>
      <c r="E50" s="555">
        <v>1068720</v>
      </c>
      <c r="G50" s="556" t="s">
        <v>529</v>
      </c>
      <c r="H50" s="555">
        <v>20905</v>
      </c>
      <c r="I50" s="556" t="s">
        <v>111</v>
      </c>
      <c r="J50" s="555">
        <v>23276</v>
      </c>
    </row>
    <row r="51" spans="1:10">
      <c r="A51" s="544">
        <v>2</v>
      </c>
      <c r="B51" s="553" t="s">
        <v>453</v>
      </c>
      <c r="C51" s="555">
        <v>730787</v>
      </c>
      <c r="D51" s="553" t="s">
        <v>458</v>
      </c>
      <c r="E51" s="555">
        <v>188116</v>
      </c>
      <c r="G51" s="556" t="s">
        <v>491</v>
      </c>
      <c r="H51" s="555">
        <v>20720</v>
      </c>
      <c r="I51" s="556" t="s">
        <v>476</v>
      </c>
      <c r="J51" s="555">
        <v>15240</v>
      </c>
    </row>
    <row r="52" spans="1:10">
      <c r="A52" s="544">
        <v>3</v>
      </c>
      <c r="B52" s="553" t="s">
        <v>246</v>
      </c>
      <c r="C52" s="555">
        <v>670444</v>
      </c>
      <c r="D52" s="553" t="s">
        <v>455</v>
      </c>
      <c r="E52" s="555">
        <v>183128</v>
      </c>
      <c r="G52" s="556" t="s">
        <v>489</v>
      </c>
      <c r="H52" s="555">
        <v>6712</v>
      </c>
      <c r="I52" s="556" t="s">
        <v>28</v>
      </c>
      <c r="J52" s="555">
        <v>339</v>
      </c>
    </row>
    <row r="53" spans="1:10">
      <c r="A53" s="544">
        <v>4</v>
      </c>
      <c r="B53" s="553" t="s">
        <v>239</v>
      </c>
      <c r="C53" s="555">
        <v>335130</v>
      </c>
      <c r="D53" s="553" t="s">
        <v>384</v>
      </c>
      <c r="E53" s="555">
        <v>138793</v>
      </c>
      <c r="G53" s="556" t="s">
        <v>108</v>
      </c>
      <c r="H53" s="555">
        <v>4618</v>
      </c>
      <c r="I53" s="556"/>
      <c r="J53" s="555"/>
    </row>
    <row r="54" spans="1:10">
      <c r="A54" s="544">
        <v>5</v>
      </c>
      <c r="B54" s="553" t="s">
        <v>245</v>
      </c>
      <c r="C54" s="555">
        <v>258434</v>
      </c>
      <c r="D54" s="553" t="s">
        <v>453</v>
      </c>
      <c r="E54" s="555">
        <v>118196</v>
      </c>
      <c r="G54" s="556" t="s">
        <v>530</v>
      </c>
      <c r="H54" s="555">
        <v>2925</v>
      </c>
      <c r="I54" s="556"/>
      <c r="J54" s="555"/>
    </row>
    <row r="55" spans="1:10">
      <c r="A55" s="544">
        <v>6</v>
      </c>
      <c r="B55" s="553" t="s">
        <v>457</v>
      </c>
      <c r="C55" s="555">
        <v>188363</v>
      </c>
      <c r="D55" s="553" t="s">
        <v>257</v>
      </c>
      <c r="E55" s="555">
        <v>86884</v>
      </c>
      <c r="G55" s="556" t="s">
        <v>488</v>
      </c>
      <c r="H55" s="555">
        <v>462</v>
      </c>
      <c r="I55" s="556"/>
      <c r="J55" s="555"/>
    </row>
    <row r="56" spans="1:10">
      <c r="A56" s="544">
        <v>7</v>
      </c>
      <c r="B56" s="553" t="s">
        <v>454</v>
      </c>
      <c r="C56" s="555">
        <v>168411</v>
      </c>
      <c r="D56" s="553" t="s">
        <v>461</v>
      </c>
      <c r="E56" s="555">
        <v>47352</v>
      </c>
      <c r="G56" s="556"/>
      <c r="H56" s="555"/>
      <c r="I56" s="556"/>
      <c r="J56" s="555"/>
    </row>
    <row r="57" spans="1:10">
      <c r="A57" s="544">
        <v>8</v>
      </c>
      <c r="B57" s="553" t="s">
        <v>462</v>
      </c>
      <c r="C57" s="555">
        <v>167641</v>
      </c>
      <c r="D57" s="553" t="s">
        <v>452</v>
      </c>
      <c r="E57" s="555">
        <v>30603</v>
      </c>
      <c r="G57" s="556"/>
      <c r="H57" s="555"/>
      <c r="I57" s="556"/>
      <c r="J57" s="555"/>
    </row>
    <row r="58" spans="1:10">
      <c r="A58" s="544">
        <v>9</v>
      </c>
      <c r="B58" s="553" t="s">
        <v>258</v>
      </c>
      <c r="C58" s="555">
        <v>138270</v>
      </c>
      <c r="D58" s="553" t="s">
        <v>12</v>
      </c>
      <c r="E58" s="555">
        <v>29187</v>
      </c>
      <c r="G58" s="556"/>
      <c r="H58" s="555"/>
      <c r="I58" s="556"/>
      <c r="J58" s="555"/>
    </row>
    <row r="59" spans="1:10">
      <c r="A59" s="544">
        <v>10</v>
      </c>
      <c r="B59" s="553" t="s">
        <v>461</v>
      </c>
      <c r="C59" s="555">
        <v>109913</v>
      </c>
      <c r="D59" s="553" t="s">
        <v>454</v>
      </c>
      <c r="E59" s="555">
        <v>25031</v>
      </c>
      <c r="G59" s="556"/>
      <c r="H59" s="555"/>
      <c r="I59" s="556"/>
      <c r="J59" s="555"/>
    </row>
    <row r="60" spans="1:10">
      <c r="B60" s="553" t="s">
        <v>428</v>
      </c>
      <c r="C60" s="555">
        <f>C61-SUM(C49:C59)</f>
        <v>425002</v>
      </c>
      <c r="D60" s="553" t="s">
        <v>102</v>
      </c>
      <c r="E60" s="555">
        <f>E61-SUM(E49:E59)</f>
        <v>11607</v>
      </c>
      <c r="G60" s="556" t="s">
        <v>429</v>
      </c>
      <c r="H60" s="555">
        <f>H61-SUM(H49:H59)</f>
        <v>0</v>
      </c>
      <c r="I60" s="553" t="s">
        <v>102</v>
      </c>
      <c r="J60" s="555">
        <f>J61-SUM(J49:J59)</f>
        <v>0</v>
      </c>
    </row>
    <row r="61" spans="1:10">
      <c r="B61" s="553" t="s">
        <v>103</v>
      </c>
      <c r="C61" s="555">
        <v>4191070</v>
      </c>
      <c r="D61" s="553" t="s">
        <v>103</v>
      </c>
      <c r="E61" s="555">
        <v>1927617</v>
      </c>
      <c r="G61" s="553" t="s">
        <v>103</v>
      </c>
      <c r="H61" s="555">
        <v>56342</v>
      </c>
      <c r="I61" s="553" t="s">
        <v>103</v>
      </c>
      <c r="J61" s="555">
        <v>38855</v>
      </c>
    </row>
    <row r="63" spans="1:10">
      <c r="B63" s="548" t="s">
        <v>402</v>
      </c>
      <c r="G63" s="568" t="s">
        <v>430</v>
      </c>
      <c r="H63" s="309"/>
    </row>
    <row r="64" spans="1:10">
      <c r="B64" s="550" t="s">
        <v>98</v>
      </c>
      <c r="C64" s="551" t="s">
        <v>99</v>
      </c>
      <c r="D64" s="550" t="s">
        <v>100</v>
      </c>
      <c r="E64" s="551" t="s">
        <v>101</v>
      </c>
      <c r="G64" s="550" t="s">
        <v>98</v>
      </c>
      <c r="H64" s="551" t="s">
        <v>99</v>
      </c>
      <c r="I64" s="550" t="s">
        <v>100</v>
      </c>
      <c r="J64" s="551" t="s">
        <v>101</v>
      </c>
    </row>
    <row r="65" spans="1:10">
      <c r="A65" s="544">
        <v>1</v>
      </c>
      <c r="B65" s="556" t="s">
        <v>462</v>
      </c>
      <c r="C65" s="555">
        <v>41471</v>
      </c>
      <c r="D65" s="556" t="s">
        <v>384</v>
      </c>
      <c r="E65" s="555">
        <v>235314</v>
      </c>
      <c r="G65" s="553" t="s">
        <v>246</v>
      </c>
      <c r="H65" s="555">
        <v>5004837</v>
      </c>
      <c r="I65" s="553" t="s">
        <v>384</v>
      </c>
      <c r="J65" s="555">
        <v>5908376</v>
      </c>
    </row>
    <row r="66" spans="1:10">
      <c r="A66" s="544">
        <v>2</v>
      </c>
      <c r="B66" s="556" t="s">
        <v>453</v>
      </c>
      <c r="C66" s="555">
        <v>29834</v>
      </c>
      <c r="D66" s="556" t="s">
        <v>239</v>
      </c>
      <c r="E66" s="555">
        <v>74969</v>
      </c>
      <c r="G66" s="553" t="s">
        <v>239</v>
      </c>
      <c r="H66" s="555">
        <v>2210408</v>
      </c>
      <c r="I66" s="553" t="s">
        <v>239</v>
      </c>
      <c r="J66" s="555">
        <v>1512305</v>
      </c>
    </row>
    <row r="67" spans="1:10">
      <c r="A67" s="544">
        <v>3</v>
      </c>
      <c r="B67" s="556" t="s">
        <v>246</v>
      </c>
      <c r="C67" s="555">
        <v>15764</v>
      </c>
      <c r="D67" s="556" t="s">
        <v>458</v>
      </c>
      <c r="E67" s="555">
        <v>18104</v>
      </c>
      <c r="G67" s="553" t="s">
        <v>245</v>
      </c>
      <c r="H67" s="555">
        <v>1502647</v>
      </c>
      <c r="I67" s="553" t="s">
        <v>452</v>
      </c>
      <c r="J67" s="555">
        <v>1272352</v>
      </c>
    </row>
    <row r="68" spans="1:10">
      <c r="A68" s="544">
        <v>4</v>
      </c>
      <c r="B68" s="553" t="s">
        <v>454</v>
      </c>
      <c r="C68" s="555">
        <v>14224</v>
      </c>
      <c r="D68" s="556" t="s">
        <v>457</v>
      </c>
      <c r="E68" s="555">
        <v>3818</v>
      </c>
      <c r="G68" s="553" t="s">
        <v>12</v>
      </c>
      <c r="H68" s="555">
        <v>1261021</v>
      </c>
      <c r="I68" s="553" t="s">
        <v>246</v>
      </c>
      <c r="J68" s="555">
        <v>448395</v>
      </c>
    </row>
    <row r="69" spans="1:10">
      <c r="A69" s="544">
        <v>5</v>
      </c>
      <c r="B69" s="553" t="s">
        <v>6</v>
      </c>
      <c r="C69" s="555">
        <v>13608</v>
      </c>
      <c r="D69" s="556" t="s">
        <v>232</v>
      </c>
      <c r="E69" s="555">
        <v>338</v>
      </c>
      <c r="G69" s="553" t="s">
        <v>453</v>
      </c>
      <c r="H69" s="555">
        <v>1001599</v>
      </c>
      <c r="I69" s="553" t="s">
        <v>458</v>
      </c>
      <c r="J69" s="555">
        <v>445539</v>
      </c>
    </row>
    <row r="70" spans="1:10">
      <c r="A70" s="544">
        <v>6</v>
      </c>
      <c r="B70" s="553" t="s">
        <v>525</v>
      </c>
      <c r="C70" s="555">
        <v>11330</v>
      </c>
      <c r="D70" s="556" t="s">
        <v>247</v>
      </c>
      <c r="E70" s="555">
        <v>123</v>
      </c>
      <c r="G70" s="553" t="s">
        <v>256</v>
      </c>
      <c r="H70" s="555">
        <v>841626</v>
      </c>
      <c r="I70" s="553" t="s">
        <v>457</v>
      </c>
      <c r="J70" s="555">
        <v>161360</v>
      </c>
    </row>
    <row r="71" spans="1:10">
      <c r="A71" s="544">
        <v>7</v>
      </c>
      <c r="B71" s="553" t="s">
        <v>255</v>
      </c>
      <c r="C71" s="555">
        <v>11022</v>
      </c>
      <c r="D71" s="553" t="s">
        <v>460</v>
      </c>
      <c r="E71" s="555">
        <v>92</v>
      </c>
      <c r="G71" s="553" t="s">
        <v>10</v>
      </c>
      <c r="H71" s="555">
        <v>721307</v>
      </c>
      <c r="I71" s="553" t="s">
        <v>455</v>
      </c>
      <c r="J71" s="555">
        <v>143965</v>
      </c>
    </row>
    <row r="72" spans="1:10">
      <c r="A72" s="544">
        <v>8</v>
      </c>
      <c r="B72" s="553" t="s">
        <v>258</v>
      </c>
      <c r="C72" s="555">
        <v>10622</v>
      </c>
      <c r="D72" s="553"/>
      <c r="E72" s="555"/>
      <c r="G72" s="553" t="s">
        <v>457</v>
      </c>
      <c r="H72" s="555">
        <v>600833</v>
      </c>
      <c r="I72" s="553" t="s">
        <v>454</v>
      </c>
      <c r="J72" s="555">
        <v>36208</v>
      </c>
    </row>
    <row r="73" spans="1:10">
      <c r="A73" s="544">
        <v>9</v>
      </c>
      <c r="B73" s="553" t="s">
        <v>386</v>
      </c>
      <c r="C73" s="555">
        <v>6589</v>
      </c>
      <c r="D73" s="553"/>
      <c r="E73" s="555"/>
      <c r="G73" s="553" t="s">
        <v>454</v>
      </c>
      <c r="H73" s="555">
        <v>452679</v>
      </c>
      <c r="I73" s="553" t="s">
        <v>461</v>
      </c>
      <c r="J73" s="555">
        <v>25031</v>
      </c>
    </row>
    <row r="74" spans="1:10">
      <c r="A74" s="544">
        <v>10</v>
      </c>
      <c r="B74" s="553" t="s">
        <v>245</v>
      </c>
      <c r="C74" s="555">
        <v>2740</v>
      </c>
      <c r="D74" s="553"/>
      <c r="E74" s="555"/>
      <c r="G74" s="553" t="s">
        <v>462</v>
      </c>
      <c r="H74" s="555">
        <v>445504</v>
      </c>
      <c r="I74" s="553" t="s">
        <v>10</v>
      </c>
      <c r="J74" s="555">
        <v>18197</v>
      </c>
    </row>
    <row r="75" spans="1:10">
      <c r="B75" s="553" t="s">
        <v>102</v>
      </c>
      <c r="C75" s="555">
        <f>C76-SUM(C64:C74)</f>
        <v>3141</v>
      </c>
      <c r="D75" s="553" t="s">
        <v>102</v>
      </c>
      <c r="E75" s="555">
        <f>E76-SUM(E64:E74)</f>
        <v>0</v>
      </c>
      <c r="G75" s="553" t="s">
        <v>102</v>
      </c>
      <c r="H75" s="555">
        <f>H76-SUM(H64:H74)</f>
        <v>3510289</v>
      </c>
      <c r="I75" s="553" t="s">
        <v>431</v>
      </c>
      <c r="J75" s="555">
        <f>J76-SUM(J64:J74)</f>
        <v>11477</v>
      </c>
    </row>
    <row r="76" spans="1:10">
      <c r="B76" s="553" t="s">
        <v>103</v>
      </c>
      <c r="C76" s="555">
        <v>160345</v>
      </c>
      <c r="D76" s="553" t="s">
        <v>103</v>
      </c>
      <c r="E76" s="555">
        <v>332758</v>
      </c>
      <c r="G76" s="553" t="s">
        <v>103</v>
      </c>
      <c r="H76" s="555">
        <v>17552750</v>
      </c>
      <c r="I76" s="553" t="s">
        <v>103</v>
      </c>
      <c r="J76" s="555">
        <v>9983205</v>
      </c>
    </row>
    <row r="78" spans="1:10">
      <c r="B78" s="558" t="s">
        <v>432</v>
      </c>
      <c r="G78" s="548" t="s">
        <v>433</v>
      </c>
    </row>
    <row r="79" spans="1:10">
      <c r="B79" s="550" t="s">
        <v>98</v>
      </c>
      <c r="C79" s="551" t="s">
        <v>99</v>
      </c>
      <c r="D79" s="550" t="s">
        <v>100</v>
      </c>
      <c r="E79" s="551" t="s">
        <v>101</v>
      </c>
      <c r="G79" s="550" t="s">
        <v>98</v>
      </c>
      <c r="H79" s="551" t="s">
        <v>99</v>
      </c>
      <c r="I79" s="550" t="s">
        <v>100</v>
      </c>
      <c r="J79" s="551" t="s">
        <v>101</v>
      </c>
    </row>
    <row r="80" spans="1:10">
      <c r="A80" s="544">
        <v>1</v>
      </c>
      <c r="B80" s="553" t="s">
        <v>453</v>
      </c>
      <c r="C80" s="555">
        <v>712189</v>
      </c>
      <c r="D80" s="553" t="s">
        <v>239</v>
      </c>
      <c r="E80" s="555">
        <v>771820</v>
      </c>
      <c r="G80" s="553" t="s">
        <v>453</v>
      </c>
      <c r="H80" s="555">
        <v>602035</v>
      </c>
      <c r="I80" s="553" t="s">
        <v>239</v>
      </c>
      <c r="J80" s="555">
        <v>388792</v>
      </c>
    </row>
    <row r="81" spans="1:10">
      <c r="A81" s="544">
        <v>2</v>
      </c>
      <c r="B81" s="553" t="s">
        <v>246</v>
      </c>
      <c r="C81" s="555">
        <v>509697</v>
      </c>
      <c r="D81" s="553" t="s">
        <v>10</v>
      </c>
      <c r="E81" s="555">
        <v>179131</v>
      </c>
      <c r="G81" s="553" t="s">
        <v>246</v>
      </c>
      <c r="H81" s="555">
        <v>502863</v>
      </c>
      <c r="I81" s="553" t="s">
        <v>384</v>
      </c>
      <c r="J81" s="555">
        <v>44028</v>
      </c>
    </row>
    <row r="82" spans="1:10">
      <c r="A82" s="544">
        <v>3</v>
      </c>
      <c r="B82" s="553" t="s">
        <v>239</v>
      </c>
      <c r="C82" s="555">
        <v>329342</v>
      </c>
      <c r="D82" s="553" t="s">
        <v>457</v>
      </c>
      <c r="E82" s="555">
        <v>42302</v>
      </c>
      <c r="G82" s="553" t="s">
        <v>6</v>
      </c>
      <c r="H82" s="555">
        <v>447446</v>
      </c>
      <c r="I82" s="553" t="s">
        <v>10</v>
      </c>
      <c r="J82" s="555">
        <v>24815</v>
      </c>
    </row>
    <row r="83" spans="1:10">
      <c r="A83" s="544">
        <v>4</v>
      </c>
      <c r="B83" s="553" t="s">
        <v>245</v>
      </c>
      <c r="C83" s="555">
        <v>321921</v>
      </c>
      <c r="D83" s="553" t="s">
        <v>452</v>
      </c>
      <c r="E83" s="555">
        <v>9792</v>
      </c>
      <c r="G83" s="553" t="s">
        <v>245</v>
      </c>
      <c r="H83" s="555">
        <v>361574</v>
      </c>
      <c r="I83" s="553" t="s">
        <v>453</v>
      </c>
      <c r="J83" s="555">
        <v>24662</v>
      </c>
    </row>
    <row r="84" spans="1:10">
      <c r="A84" s="544">
        <v>5</v>
      </c>
      <c r="B84" s="553" t="s">
        <v>10</v>
      </c>
      <c r="C84" s="555">
        <v>155757</v>
      </c>
      <c r="D84" s="553" t="s">
        <v>454</v>
      </c>
      <c r="E84" s="555">
        <v>2032</v>
      </c>
      <c r="G84" s="553" t="s">
        <v>10</v>
      </c>
      <c r="H84" s="555">
        <v>310745</v>
      </c>
      <c r="I84" s="553" t="s">
        <v>458</v>
      </c>
      <c r="J84" s="555">
        <v>20936</v>
      </c>
    </row>
    <row r="85" spans="1:10">
      <c r="A85" s="544">
        <v>6</v>
      </c>
      <c r="B85" s="553" t="s">
        <v>15</v>
      </c>
      <c r="C85" s="555">
        <v>129865</v>
      </c>
      <c r="D85" s="553" t="s">
        <v>271</v>
      </c>
      <c r="E85" s="555">
        <v>1417</v>
      </c>
      <c r="G85" s="553" t="s">
        <v>454</v>
      </c>
      <c r="H85" s="555">
        <v>270012</v>
      </c>
      <c r="I85" s="553" t="s">
        <v>457</v>
      </c>
      <c r="J85" s="555">
        <v>14932</v>
      </c>
    </row>
    <row r="86" spans="1:10">
      <c r="A86" s="544">
        <v>7</v>
      </c>
      <c r="B86" s="553" t="s">
        <v>384</v>
      </c>
      <c r="C86" s="555">
        <v>118844</v>
      </c>
      <c r="D86" s="553" t="s">
        <v>384</v>
      </c>
      <c r="E86" s="555">
        <v>462</v>
      </c>
      <c r="G86" s="553" t="s">
        <v>247</v>
      </c>
      <c r="H86" s="555">
        <v>201354</v>
      </c>
      <c r="I86" s="553" t="s">
        <v>452</v>
      </c>
      <c r="J86" s="555">
        <v>12100</v>
      </c>
    </row>
    <row r="87" spans="1:10">
      <c r="A87" s="544">
        <v>8</v>
      </c>
      <c r="B87" s="553" t="s">
        <v>454</v>
      </c>
      <c r="C87" s="555">
        <v>93997</v>
      </c>
      <c r="D87" s="553" t="s">
        <v>246</v>
      </c>
      <c r="E87" s="555">
        <v>185</v>
      </c>
      <c r="G87" s="553" t="s">
        <v>239</v>
      </c>
      <c r="H87" s="555">
        <v>185561</v>
      </c>
      <c r="I87" s="553" t="s">
        <v>454</v>
      </c>
      <c r="J87" s="555">
        <v>1447</v>
      </c>
    </row>
    <row r="88" spans="1:10">
      <c r="A88" s="544">
        <v>9</v>
      </c>
      <c r="B88" s="553" t="s">
        <v>455</v>
      </c>
      <c r="C88" s="555">
        <v>88146</v>
      </c>
      <c r="D88" s="553"/>
      <c r="E88" s="555"/>
      <c r="G88" s="553" t="s">
        <v>9</v>
      </c>
      <c r="H88" s="555">
        <v>85930</v>
      </c>
      <c r="I88" s="553" t="s">
        <v>461</v>
      </c>
      <c r="J88" s="555">
        <v>369</v>
      </c>
    </row>
    <row r="89" spans="1:10">
      <c r="A89" s="544">
        <v>10</v>
      </c>
      <c r="B89" s="553" t="s">
        <v>386</v>
      </c>
      <c r="C89" s="555">
        <v>86914</v>
      </c>
      <c r="D89" s="553"/>
      <c r="E89" s="555"/>
      <c r="G89" s="553" t="s">
        <v>257</v>
      </c>
      <c r="H89" s="555">
        <v>85807</v>
      </c>
      <c r="I89" s="553" t="s">
        <v>232</v>
      </c>
      <c r="J89" s="555">
        <v>25</v>
      </c>
    </row>
    <row r="90" spans="1:10">
      <c r="B90" s="553" t="s">
        <v>102</v>
      </c>
      <c r="C90" s="555">
        <f>C91-SUM(C80:C89)</f>
        <v>610846</v>
      </c>
      <c r="D90" s="553" t="s">
        <v>102</v>
      </c>
      <c r="E90" s="555">
        <f>E91-SUM(E79:E89)</f>
        <v>0</v>
      </c>
      <c r="G90" s="553" t="s">
        <v>434</v>
      </c>
      <c r="H90" s="555">
        <f>H91-SUM(H79:H89)</f>
        <v>624109</v>
      </c>
      <c r="I90" s="553" t="s">
        <v>102</v>
      </c>
      <c r="J90" s="555">
        <f>J91-SUM(J79:J89)</f>
        <v>22</v>
      </c>
    </row>
    <row r="91" spans="1:10">
      <c r="B91" s="553" t="s">
        <v>103</v>
      </c>
      <c r="C91" s="555">
        <v>3157518</v>
      </c>
      <c r="D91" s="553" t="s">
        <v>103</v>
      </c>
      <c r="E91" s="555">
        <v>1007141</v>
      </c>
      <c r="G91" s="553" t="s">
        <v>103</v>
      </c>
      <c r="H91" s="555">
        <v>3677436</v>
      </c>
      <c r="I91" s="553" t="s">
        <v>103</v>
      </c>
      <c r="J91" s="555">
        <v>532128</v>
      </c>
    </row>
    <row r="93" spans="1:10">
      <c r="B93" s="548" t="s">
        <v>435</v>
      </c>
      <c r="G93" s="558" t="s">
        <v>403</v>
      </c>
    </row>
    <row r="94" spans="1:10">
      <c r="B94" s="550" t="s">
        <v>98</v>
      </c>
      <c r="C94" s="551" t="s">
        <v>99</v>
      </c>
      <c r="D94" s="550" t="s">
        <v>100</v>
      </c>
      <c r="E94" s="551" t="s">
        <v>101</v>
      </c>
      <c r="G94" s="550" t="s">
        <v>98</v>
      </c>
      <c r="H94" s="551" t="s">
        <v>99</v>
      </c>
      <c r="I94" s="550" t="s">
        <v>100</v>
      </c>
      <c r="J94" s="551" t="s">
        <v>101</v>
      </c>
    </row>
    <row r="95" spans="1:10">
      <c r="A95" s="544">
        <v>1</v>
      </c>
      <c r="B95" s="553" t="s">
        <v>246</v>
      </c>
      <c r="C95" s="555">
        <v>3134731</v>
      </c>
      <c r="D95" s="556" t="s">
        <v>384</v>
      </c>
      <c r="E95" s="555">
        <v>1725458</v>
      </c>
      <c r="G95" s="553" t="s">
        <v>245</v>
      </c>
      <c r="H95" s="555">
        <v>1906588</v>
      </c>
      <c r="I95" s="553" t="s">
        <v>12</v>
      </c>
      <c r="J95" s="555">
        <v>846121</v>
      </c>
    </row>
    <row r="96" spans="1:10">
      <c r="A96" s="544">
        <v>2</v>
      </c>
      <c r="B96" s="553" t="s">
        <v>453</v>
      </c>
      <c r="C96" s="555">
        <v>774568</v>
      </c>
      <c r="D96" s="556" t="s">
        <v>239</v>
      </c>
      <c r="E96" s="555">
        <v>1001999</v>
      </c>
      <c r="G96" s="553" t="s">
        <v>239</v>
      </c>
      <c r="H96" s="555">
        <v>159913</v>
      </c>
      <c r="I96" s="556" t="s">
        <v>384</v>
      </c>
      <c r="J96" s="555">
        <v>331720</v>
      </c>
    </row>
    <row r="97" spans="1:15">
      <c r="A97" s="544">
        <v>3</v>
      </c>
      <c r="B97" s="553" t="s">
        <v>239</v>
      </c>
      <c r="C97" s="555">
        <v>683463</v>
      </c>
      <c r="D97" s="556" t="s">
        <v>458</v>
      </c>
      <c r="E97" s="555">
        <v>381557</v>
      </c>
      <c r="G97" s="553" t="s">
        <v>12</v>
      </c>
      <c r="H97" s="555">
        <v>101261</v>
      </c>
      <c r="I97" s="556" t="s">
        <v>239</v>
      </c>
      <c r="J97" s="555">
        <v>159439</v>
      </c>
    </row>
    <row r="98" spans="1:15">
      <c r="A98" s="544">
        <v>4</v>
      </c>
      <c r="B98" s="553" t="s">
        <v>245</v>
      </c>
      <c r="C98" s="555">
        <v>553481</v>
      </c>
      <c r="D98" s="556" t="s">
        <v>249</v>
      </c>
      <c r="E98" s="555">
        <v>40764</v>
      </c>
      <c r="G98" s="553" t="s">
        <v>454</v>
      </c>
      <c r="H98" s="555">
        <v>92549</v>
      </c>
      <c r="I98" s="553" t="s">
        <v>457</v>
      </c>
      <c r="J98" s="555">
        <v>39901</v>
      </c>
    </row>
    <row r="99" spans="1:15">
      <c r="A99" s="544">
        <v>5</v>
      </c>
      <c r="B99" s="553" t="s">
        <v>457</v>
      </c>
      <c r="C99" s="555">
        <v>426322</v>
      </c>
      <c r="D99" s="556" t="s">
        <v>246</v>
      </c>
      <c r="E99" s="555">
        <v>37038</v>
      </c>
      <c r="G99" s="553" t="s">
        <v>256</v>
      </c>
      <c r="H99" s="555">
        <v>90301</v>
      </c>
      <c r="I99" s="556" t="s">
        <v>28</v>
      </c>
      <c r="J99" s="555">
        <v>893</v>
      </c>
    </row>
    <row r="100" spans="1:15">
      <c r="A100" s="544">
        <v>6</v>
      </c>
      <c r="B100" s="553" t="s">
        <v>456</v>
      </c>
      <c r="C100" s="555">
        <v>369673</v>
      </c>
      <c r="D100" s="556" t="s">
        <v>10</v>
      </c>
      <c r="E100" s="555">
        <v>29403</v>
      </c>
      <c r="G100" s="553" t="s">
        <v>453</v>
      </c>
      <c r="H100" s="555">
        <v>86546</v>
      </c>
      <c r="I100" s="553"/>
      <c r="J100" s="555"/>
    </row>
    <row r="101" spans="1:15">
      <c r="A101" s="544">
        <v>7</v>
      </c>
      <c r="B101" s="553" t="s">
        <v>454</v>
      </c>
      <c r="C101" s="555">
        <v>347722</v>
      </c>
      <c r="D101" s="556" t="s">
        <v>473</v>
      </c>
      <c r="E101" s="555">
        <v>28909</v>
      </c>
      <c r="G101" s="553" t="s">
        <v>386</v>
      </c>
      <c r="H101" s="555">
        <v>83406</v>
      </c>
      <c r="I101" s="553"/>
      <c r="J101" s="555"/>
    </row>
    <row r="102" spans="1:15">
      <c r="A102" s="544">
        <v>8</v>
      </c>
      <c r="B102" s="553" t="s">
        <v>12</v>
      </c>
      <c r="C102" s="555">
        <v>274725</v>
      </c>
      <c r="D102" s="556" t="s">
        <v>452</v>
      </c>
      <c r="E102" s="555">
        <v>7267</v>
      </c>
      <c r="G102" s="553" t="s">
        <v>457</v>
      </c>
      <c r="H102" s="555">
        <v>69026</v>
      </c>
      <c r="I102" s="553"/>
      <c r="J102" s="555"/>
    </row>
    <row r="103" spans="1:15">
      <c r="A103" s="544">
        <v>9</v>
      </c>
      <c r="B103" s="553" t="s">
        <v>11</v>
      </c>
      <c r="C103" s="555">
        <v>242700</v>
      </c>
      <c r="D103" s="556" t="s">
        <v>12</v>
      </c>
      <c r="E103" s="555">
        <v>3264</v>
      </c>
      <c r="G103" s="553" t="s">
        <v>247</v>
      </c>
      <c r="H103" s="555">
        <v>66811</v>
      </c>
      <c r="I103" s="553"/>
      <c r="J103" s="555"/>
    </row>
    <row r="104" spans="1:15">
      <c r="A104" s="544">
        <v>10</v>
      </c>
      <c r="B104" s="553" t="s">
        <v>9</v>
      </c>
      <c r="C104" s="555">
        <v>185468</v>
      </c>
      <c r="D104" s="556" t="s">
        <v>454</v>
      </c>
      <c r="E104" s="555">
        <v>1201</v>
      </c>
      <c r="G104" s="553" t="s">
        <v>456</v>
      </c>
      <c r="H104" s="555">
        <v>62561</v>
      </c>
      <c r="I104" s="553"/>
      <c r="J104" s="555"/>
    </row>
    <row r="105" spans="1:15">
      <c r="B105" s="553" t="s">
        <v>102</v>
      </c>
      <c r="C105" s="555">
        <f>C106-SUM(C94:C104)</f>
        <v>910713</v>
      </c>
      <c r="D105" s="553" t="s">
        <v>102</v>
      </c>
      <c r="E105" s="555">
        <f>E106-SUM(E94:E104)</f>
        <v>62</v>
      </c>
      <c r="G105" s="556" t="s">
        <v>429</v>
      </c>
      <c r="H105" s="555">
        <f>H106-SUM(H94:H104)</f>
        <v>344334</v>
      </c>
      <c r="I105" s="553" t="s">
        <v>102</v>
      </c>
      <c r="J105" s="555">
        <f>J106-SUM(J94:J104)</f>
        <v>0</v>
      </c>
    </row>
    <row r="106" spans="1:15">
      <c r="B106" s="553" t="s">
        <v>103</v>
      </c>
      <c r="C106" s="555">
        <v>7903566</v>
      </c>
      <c r="D106" s="553" t="s">
        <v>103</v>
      </c>
      <c r="E106" s="555">
        <v>3256922</v>
      </c>
      <c r="G106" s="553" t="s">
        <v>103</v>
      </c>
      <c r="H106" s="555">
        <v>3063296</v>
      </c>
      <c r="I106" s="553" t="s">
        <v>103</v>
      </c>
      <c r="J106" s="555">
        <v>1378074</v>
      </c>
    </row>
    <row r="108" spans="1:15">
      <c r="B108" s="548" t="s">
        <v>436</v>
      </c>
      <c r="G108" s="560" t="s">
        <v>437</v>
      </c>
      <c r="L108" s="561"/>
      <c r="M108" s="561"/>
      <c r="N108" s="561"/>
      <c r="O108" s="561"/>
    </row>
    <row r="109" spans="1:15">
      <c r="B109" s="550" t="s">
        <v>98</v>
      </c>
      <c r="C109" s="551" t="s">
        <v>99</v>
      </c>
      <c r="D109" s="550" t="s">
        <v>100</v>
      </c>
      <c r="E109" s="551" t="s">
        <v>101</v>
      </c>
      <c r="G109" s="550" t="s">
        <v>98</v>
      </c>
      <c r="H109" s="551" t="s">
        <v>99</v>
      </c>
      <c r="I109" s="550" t="s">
        <v>100</v>
      </c>
      <c r="J109" s="551" t="s">
        <v>101</v>
      </c>
      <c r="L109" s="561"/>
      <c r="M109" s="561"/>
      <c r="N109" s="561"/>
      <c r="O109" s="561"/>
    </row>
    <row r="110" spans="1:15">
      <c r="A110" s="544">
        <v>1</v>
      </c>
      <c r="B110" s="562" t="s">
        <v>246</v>
      </c>
      <c r="C110" s="555">
        <v>3257636</v>
      </c>
      <c r="D110" s="553" t="s">
        <v>384</v>
      </c>
      <c r="E110" s="555">
        <v>2389870</v>
      </c>
      <c r="G110" s="553" t="s">
        <v>246</v>
      </c>
      <c r="H110" s="555">
        <v>1065118</v>
      </c>
      <c r="I110" s="553" t="s">
        <v>384</v>
      </c>
      <c r="J110" s="555">
        <v>798516</v>
      </c>
      <c r="L110" s="561"/>
      <c r="M110" s="561"/>
      <c r="N110" s="561"/>
      <c r="O110" s="561"/>
    </row>
    <row r="111" spans="1:15">
      <c r="A111" s="544">
        <v>2</v>
      </c>
      <c r="B111" s="562" t="s">
        <v>453</v>
      </c>
      <c r="C111" s="555">
        <v>1453203</v>
      </c>
      <c r="D111" s="556" t="s">
        <v>239</v>
      </c>
      <c r="E111" s="555">
        <v>349816</v>
      </c>
      <c r="G111" s="553" t="s">
        <v>239</v>
      </c>
      <c r="H111" s="555">
        <v>600185</v>
      </c>
      <c r="I111" s="553" t="s">
        <v>246</v>
      </c>
      <c r="J111" s="555">
        <v>164409</v>
      </c>
      <c r="L111" s="561"/>
      <c r="M111" s="561"/>
      <c r="N111" s="561"/>
      <c r="O111" s="561"/>
    </row>
    <row r="112" spans="1:15">
      <c r="A112" s="544">
        <v>3</v>
      </c>
      <c r="B112" s="562" t="s">
        <v>239</v>
      </c>
      <c r="C112" s="555">
        <v>1245444</v>
      </c>
      <c r="D112" s="556" t="s">
        <v>227</v>
      </c>
      <c r="E112" s="555">
        <v>223328</v>
      </c>
      <c r="G112" s="553" t="s">
        <v>245</v>
      </c>
      <c r="H112" s="555">
        <v>472046</v>
      </c>
      <c r="I112" s="553" t="s">
        <v>239</v>
      </c>
      <c r="J112" s="555">
        <v>159109</v>
      </c>
      <c r="L112" s="561"/>
      <c r="M112" s="561"/>
      <c r="N112" s="561"/>
      <c r="O112" s="561"/>
    </row>
    <row r="113" spans="1:15">
      <c r="A113" s="544">
        <v>4</v>
      </c>
      <c r="B113" s="562" t="s">
        <v>9</v>
      </c>
      <c r="C113" s="555">
        <v>409883</v>
      </c>
      <c r="D113" s="556" t="s">
        <v>490</v>
      </c>
      <c r="E113" s="555">
        <v>308</v>
      </c>
      <c r="G113" s="553" t="s">
        <v>457</v>
      </c>
      <c r="H113" s="555">
        <v>446461</v>
      </c>
      <c r="I113" s="553" t="s">
        <v>461</v>
      </c>
      <c r="J113" s="555">
        <v>129737</v>
      </c>
      <c r="L113" s="561"/>
      <c r="M113" s="561"/>
      <c r="N113" s="561"/>
      <c r="O113" s="561"/>
    </row>
    <row r="114" spans="1:15">
      <c r="A114" s="544">
        <v>5</v>
      </c>
      <c r="B114" s="562" t="s">
        <v>245</v>
      </c>
      <c r="C114" s="555">
        <v>376324</v>
      </c>
      <c r="D114" s="556" t="s">
        <v>28</v>
      </c>
      <c r="E114" s="555">
        <v>216</v>
      </c>
      <c r="G114" s="553" t="s">
        <v>453</v>
      </c>
      <c r="H114" s="555">
        <v>359792</v>
      </c>
      <c r="I114" s="553" t="s">
        <v>256</v>
      </c>
      <c r="J114" s="555">
        <v>110899</v>
      </c>
      <c r="L114" s="561"/>
      <c r="M114" s="561"/>
      <c r="N114" s="561"/>
      <c r="O114" s="561"/>
    </row>
    <row r="115" spans="1:15">
      <c r="A115" s="544">
        <v>6</v>
      </c>
      <c r="B115" s="562" t="s">
        <v>456</v>
      </c>
      <c r="C115" s="555">
        <v>300738</v>
      </c>
      <c r="D115" s="556"/>
      <c r="E115" s="555"/>
      <c r="G115" s="553" t="s">
        <v>12</v>
      </c>
      <c r="H115" s="555">
        <v>317150</v>
      </c>
      <c r="I115" s="553" t="s">
        <v>12</v>
      </c>
      <c r="J115" s="555">
        <v>45074</v>
      </c>
      <c r="L115" s="561"/>
      <c r="M115" s="561"/>
      <c r="N115" s="561"/>
      <c r="O115" s="561"/>
    </row>
    <row r="116" spans="1:15">
      <c r="A116" s="544">
        <v>7</v>
      </c>
      <c r="B116" s="562" t="s">
        <v>457</v>
      </c>
      <c r="C116" s="555">
        <v>287223</v>
      </c>
      <c r="D116" s="553"/>
      <c r="E116" s="555"/>
      <c r="G116" s="553" t="s">
        <v>10</v>
      </c>
      <c r="H116" s="555">
        <v>300555</v>
      </c>
      <c r="I116" s="553" t="s">
        <v>453</v>
      </c>
      <c r="J116" s="555">
        <v>39132</v>
      </c>
      <c r="L116" s="561"/>
      <c r="M116" s="561"/>
      <c r="N116" s="561"/>
      <c r="O116" s="561"/>
    </row>
    <row r="117" spans="1:15">
      <c r="A117" s="544">
        <v>8</v>
      </c>
      <c r="B117" s="562" t="s">
        <v>12</v>
      </c>
      <c r="C117" s="555">
        <v>277771</v>
      </c>
      <c r="D117" s="553"/>
      <c r="E117" s="555"/>
      <c r="G117" s="553" t="s">
        <v>456</v>
      </c>
      <c r="H117" s="555">
        <v>168166</v>
      </c>
      <c r="I117" s="553" t="s">
        <v>455</v>
      </c>
      <c r="J117" s="555">
        <v>19458</v>
      </c>
      <c r="L117" s="561"/>
      <c r="M117" s="561"/>
      <c r="N117" s="561"/>
      <c r="O117" s="561"/>
    </row>
    <row r="118" spans="1:15">
      <c r="A118" s="544">
        <v>9</v>
      </c>
      <c r="B118" s="562" t="s">
        <v>258</v>
      </c>
      <c r="C118" s="555">
        <v>251816</v>
      </c>
      <c r="D118" s="553"/>
      <c r="E118" s="555"/>
      <c r="G118" s="553" t="s">
        <v>454</v>
      </c>
      <c r="H118" s="555">
        <v>158836</v>
      </c>
      <c r="I118" s="553" t="s">
        <v>474</v>
      </c>
      <c r="J118" s="555">
        <v>15979</v>
      </c>
      <c r="L118" s="561"/>
      <c r="M118" s="561"/>
      <c r="N118" s="561"/>
      <c r="O118" s="561"/>
    </row>
    <row r="119" spans="1:15">
      <c r="A119" s="544">
        <v>10</v>
      </c>
      <c r="B119" s="562" t="s">
        <v>247</v>
      </c>
      <c r="C119" s="555">
        <v>227062</v>
      </c>
      <c r="D119" s="553"/>
      <c r="E119" s="555"/>
      <c r="G119" s="553" t="s">
        <v>256</v>
      </c>
      <c r="H119" s="555">
        <v>157235</v>
      </c>
      <c r="I119" s="553" t="s">
        <v>531</v>
      </c>
      <c r="J119" s="555">
        <v>10899</v>
      </c>
      <c r="L119" s="561"/>
      <c r="M119" s="561"/>
      <c r="N119" s="561"/>
      <c r="O119" s="561"/>
    </row>
    <row r="120" spans="1:15">
      <c r="B120" s="553" t="s">
        <v>102</v>
      </c>
      <c r="C120" s="555">
        <f>C121-SUM(C109:C119)</f>
        <v>1065335</v>
      </c>
      <c r="D120" s="553" t="s">
        <v>102</v>
      </c>
      <c r="E120" s="555">
        <f>E121-SUM(E109:E119)</f>
        <v>0</v>
      </c>
      <c r="G120" s="553" t="s">
        <v>429</v>
      </c>
      <c r="H120" s="555">
        <f>H121-SUM(H109:H119)</f>
        <v>923459</v>
      </c>
      <c r="I120" s="563" t="s">
        <v>102</v>
      </c>
      <c r="J120" s="555">
        <f>J121-SUM(J109:J119)</f>
        <v>3663</v>
      </c>
      <c r="L120" s="561"/>
      <c r="M120" s="561"/>
      <c r="N120" s="561"/>
      <c r="O120" s="561"/>
    </row>
    <row r="121" spans="1:15">
      <c r="B121" s="553" t="s">
        <v>103</v>
      </c>
      <c r="C121" s="555">
        <v>9152435</v>
      </c>
      <c r="D121" s="553" t="s">
        <v>103</v>
      </c>
      <c r="E121" s="555">
        <v>2963538</v>
      </c>
      <c r="G121" s="553" t="s">
        <v>103</v>
      </c>
      <c r="H121" s="555">
        <v>4969003</v>
      </c>
      <c r="I121" s="553" t="s">
        <v>103</v>
      </c>
      <c r="J121" s="555">
        <v>1496875</v>
      </c>
    </row>
    <row r="122" spans="1:15">
      <c r="G122" s="561"/>
      <c r="H122" s="564"/>
      <c r="I122" s="561"/>
      <c r="J122" s="564"/>
    </row>
    <row r="123" spans="1:15">
      <c r="B123" s="548" t="s">
        <v>438</v>
      </c>
      <c r="G123" s="558" t="s">
        <v>484</v>
      </c>
    </row>
    <row r="124" spans="1:15">
      <c r="B124" s="550" t="s">
        <v>98</v>
      </c>
      <c r="C124" s="551" t="s">
        <v>99</v>
      </c>
      <c r="D124" s="550" t="s">
        <v>100</v>
      </c>
      <c r="E124" s="551" t="s">
        <v>101</v>
      </c>
      <c r="G124" s="550" t="s">
        <v>98</v>
      </c>
      <c r="H124" s="551" t="s">
        <v>99</v>
      </c>
      <c r="I124" s="550" t="s">
        <v>100</v>
      </c>
      <c r="J124" s="551" t="s">
        <v>101</v>
      </c>
    </row>
    <row r="125" spans="1:15">
      <c r="A125" s="544">
        <v>1</v>
      </c>
      <c r="B125" s="553" t="s">
        <v>239</v>
      </c>
      <c r="C125" s="555">
        <v>47259</v>
      </c>
      <c r="D125" s="553" t="s">
        <v>480</v>
      </c>
      <c r="E125" s="555">
        <v>39070</v>
      </c>
      <c r="G125" s="553" t="s">
        <v>246</v>
      </c>
      <c r="H125" s="555">
        <v>757482</v>
      </c>
      <c r="I125" s="556" t="s">
        <v>239</v>
      </c>
      <c r="J125" s="555">
        <v>426478</v>
      </c>
    </row>
    <row r="126" spans="1:15">
      <c r="A126" s="544">
        <v>2</v>
      </c>
      <c r="B126" s="553" t="s">
        <v>257</v>
      </c>
      <c r="C126" s="555">
        <v>26539</v>
      </c>
      <c r="D126" s="553" t="s">
        <v>111</v>
      </c>
      <c r="E126" s="555">
        <v>12623</v>
      </c>
      <c r="G126" s="553" t="s">
        <v>456</v>
      </c>
      <c r="H126" s="555">
        <v>288424</v>
      </c>
      <c r="I126" s="556" t="s">
        <v>457</v>
      </c>
      <c r="J126" s="555">
        <v>91410</v>
      </c>
    </row>
    <row r="127" spans="1:15">
      <c r="A127" s="544">
        <v>3</v>
      </c>
      <c r="B127" s="553" t="s">
        <v>7</v>
      </c>
      <c r="C127" s="555">
        <v>25677</v>
      </c>
      <c r="D127" s="553" t="s">
        <v>227</v>
      </c>
      <c r="E127" s="555">
        <v>985</v>
      </c>
      <c r="G127" s="553" t="s">
        <v>258</v>
      </c>
      <c r="H127" s="555">
        <v>244613</v>
      </c>
      <c r="I127" s="556" t="s">
        <v>453</v>
      </c>
      <c r="J127" s="555">
        <v>2032</v>
      </c>
    </row>
    <row r="128" spans="1:15">
      <c r="A128" s="544">
        <v>4</v>
      </c>
      <c r="B128" s="553" t="s">
        <v>258</v>
      </c>
      <c r="C128" s="555">
        <v>24507</v>
      </c>
      <c r="E128" s="555"/>
      <c r="G128" s="553" t="s">
        <v>453</v>
      </c>
      <c r="H128" s="555">
        <v>204002</v>
      </c>
      <c r="I128" s="556" t="s">
        <v>491</v>
      </c>
      <c r="J128" s="555">
        <v>92</v>
      </c>
    </row>
    <row r="129" spans="1:15">
      <c r="A129" s="544">
        <v>5</v>
      </c>
      <c r="B129" s="553" t="s">
        <v>246</v>
      </c>
      <c r="C129" s="555">
        <v>11146</v>
      </c>
      <c r="D129" s="553"/>
      <c r="E129" s="555"/>
      <c r="G129" s="553" t="s">
        <v>245</v>
      </c>
      <c r="H129" s="555">
        <v>140148</v>
      </c>
      <c r="I129" s="556"/>
      <c r="J129" s="555"/>
    </row>
    <row r="130" spans="1:15">
      <c r="A130" s="544">
        <v>6</v>
      </c>
      <c r="B130" s="553" t="s">
        <v>453</v>
      </c>
      <c r="C130" s="555">
        <v>6128</v>
      </c>
      <c r="D130" s="553"/>
      <c r="E130" s="555"/>
      <c r="G130" s="553" t="s">
        <v>239</v>
      </c>
      <c r="H130" s="555">
        <v>118196</v>
      </c>
      <c r="I130" s="556"/>
      <c r="J130" s="555"/>
    </row>
    <row r="131" spans="1:15">
      <c r="A131" s="544">
        <v>7</v>
      </c>
      <c r="B131" s="553" t="s">
        <v>6</v>
      </c>
      <c r="C131" s="555">
        <v>5419</v>
      </c>
      <c r="D131" s="553"/>
      <c r="E131" s="555"/>
      <c r="G131" s="553" t="s">
        <v>270</v>
      </c>
      <c r="H131" s="555">
        <v>84853</v>
      </c>
      <c r="I131" s="553"/>
      <c r="J131" s="555"/>
    </row>
    <row r="132" spans="1:15">
      <c r="A132" s="544">
        <v>8</v>
      </c>
      <c r="B132" s="553" t="s">
        <v>531</v>
      </c>
      <c r="C132" s="555">
        <v>4095</v>
      </c>
      <c r="D132" s="553"/>
      <c r="E132" s="555"/>
      <c r="G132" s="553" t="s">
        <v>256</v>
      </c>
      <c r="H132" s="555">
        <v>75769</v>
      </c>
      <c r="I132" s="553"/>
      <c r="J132" s="555"/>
    </row>
    <row r="133" spans="1:15">
      <c r="A133" s="544">
        <v>9</v>
      </c>
      <c r="B133" s="553" t="s">
        <v>460</v>
      </c>
      <c r="C133" s="555">
        <v>3756</v>
      </c>
      <c r="D133" s="553"/>
      <c r="E133" s="555"/>
      <c r="G133" s="553" t="s">
        <v>454</v>
      </c>
      <c r="H133" s="555">
        <v>70197</v>
      </c>
      <c r="I133" s="553"/>
      <c r="J133" s="555"/>
    </row>
    <row r="134" spans="1:15">
      <c r="A134" s="544">
        <v>10</v>
      </c>
      <c r="B134" s="553" t="s">
        <v>456</v>
      </c>
      <c r="C134" s="555">
        <v>3294</v>
      </c>
      <c r="D134" s="565"/>
      <c r="E134" s="566"/>
      <c r="G134" s="553" t="s">
        <v>457</v>
      </c>
      <c r="H134" s="555">
        <v>62407</v>
      </c>
      <c r="I134" s="553"/>
      <c r="J134" s="555"/>
    </row>
    <row r="135" spans="1:15">
      <c r="B135" s="556" t="s">
        <v>429</v>
      </c>
      <c r="C135" s="555">
        <f>C136-SUM(C125:C134)</f>
        <v>14349</v>
      </c>
      <c r="D135" s="553" t="s">
        <v>102</v>
      </c>
      <c r="E135" s="555">
        <f>E136-SUM(E125:E134)</f>
        <v>0</v>
      </c>
      <c r="G135" s="553" t="s">
        <v>102</v>
      </c>
      <c r="H135" s="555">
        <f>H136-SUM(H125:H134)</f>
        <v>390089</v>
      </c>
      <c r="I135" s="553" t="s">
        <v>102</v>
      </c>
      <c r="J135" s="555">
        <f>J136-SUM(J125:J134)</f>
        <v>0</v>
      </c>
    </row>
    <row r="136" spans="1:15">
      <c r="B136" s="553" t="s">
        <v>103</v>
      </c>
      <c r="C136" s="555">
        <v>172169</v>
      </c>
      <c r="D136" s="553" t="s">
        <v>103</v>
      </c>
      <c r="E136" s="555">
        <v>52678</v>
      </c>
      <c r="G136" s="553" t="s">
        <v>103</v>
      </c>
      <c r="H136" s="555">
        <v>2436180</v>
      </c>
      <c r="I136" s="553" t="s">
        <v>103</v>
      </c>
      <c r="J136" s="555">
        <v>520012</v>
      </c>
    </row>
    <row r="138" spans="1:15">
      <c r="B138" s="558" t="s">
        <v>485</v>
      </c>
      <c r="C138" s="309"/>
      <c r="D138" s="13"/>
      <c r="G138" s="548" t="s">
        <v>486</v>
      </c>
      <c r="H138" s="309"/>
      <c r="L138" s="561"/>
      <c r="M138" s="561"/>
      <c r="N138" s="561"/>
      <c r="O138" s="561"/>
    </row>
    <row r="139" spans="1:15">
      <c r="B139" s="550" t="s">
        <v>98</v>
      </c>
      <c r="C139" s="551" t="s">
        <v>99</v>
      </c>
      <c r="D139" s="550" t="s">
        <v>100</v>
      </c>
      <c r="E139" s="551" t="s">
        <v>101</v>
      </c>
      <c r="G139" s="550" t="s">
        <v>98</v>
      </c>
      <c r="H139" s="551" t="s">
        <v>99</v>
      </c>
      <c r="I139" s="550" t="s">
        <v>100</v>
      </c>
      <c r="J139" s="551" t="s">
        <v>101</v>
      </c>
      <c r="L139" s="561"/>
      <c r="M139" s="561"/>
      <c r="N139" s="561"/>
      <c r="O139" s="561"/>
    </row>
    <row r="140" spans="1:15">
      <c r="A140" s="544">
        <v>1</v>
      </c>
      <c r="B140" s="556" t="s">
        <v>246</v>
      </c>
      <c r="C140" s="555">
        <v>1836989</v>
      </c>
      <c r="D140" s="556" t="s">
        <v>239</v>
      </c>
      <c r="E140" s="555">
        <v>1229188</v>
      </c>
      <c r="G140" s="553" t="s">
        <v>246</v>
      </c>
      <c r="H140" s="555">
        <v>880479</v>
      </c>
      <c r="I140" s="553" t="s">
        <v>239</v>
      </c>
      <c r="J140" s="555">
        <v>1495839</v>
      </c>
      <c r="L140" s="561"/>
      <c r="M140" s="561"/>
      <c r="N140" s="561"/>
      <c r="O140" s="561"/>
    </row>
    <row r="141" spans="1:15">
      <c r="A141" s="544">
        <v>2</v>
      </c>
      <c r="B141" s="556" t="s">
        <v>453</v>
      </c>
      <c r="C141" s="555">
        <v>594873</v>
      </c>
      <c r="D141" s="553" t="s">
        <v>457</v>
      </c>
      <c r="E141" s="555">
        <v>23860</v>
      </c>
      <c r="G141" s="553" t="s">
        <v>239</v>
      </c>
      <c r="H141" s="555">
        <v>393751</v>
      </c>
      <c r="I141" s="553" t="s">
        <v>457</v>
      </c>
      <c r="J141" s="555">
        <v>300185</v>
      </c>
      <c r="L141" s="561"/>
      <c r="M141" s="561"/>
      <c r="N141" s="561"/>
      <c r="O141" s="561"/>
    </row>
    <row r="142" spans="1:15">
      <c r="A142" s="544">
        <v>3</v>
      </c>
      <c r="B142" s="556" t="s">
        <v>245</v>
      </c>
      <c r="C142" s="555">
        <v>439631</v>
      </c>
      <c r="D142" s="556" t="s">
        <v>227</v>
      </c>
      <c r="E142" s="555">
        <v>862</v>
      </c>
      <c r="G142" s="553" t="s">
        <v>454</v>
      </c>
      <c r="H142" s="555">
        <v>378357</v>
      </c>
      <c r="I142" s="553" t="s">
        <v>453</v>
      </c>
      <c r="J142" s="555">
        <v>28664</v>
      </c>
      <c r="L142" s="561"/>
      <c r="M142" s="561"/>
      <c r="N142" s="561"/>
      <c r="O142" s="561"/>
    </row>
    <row r="143" spans="1:15">
      <c r="A143" s="544">
        <v>4</v>
      </c>
      <c r="B143" s="556" t="s">
        <v>456</v>
      </c>
      <c r="C143" s="555">
        <v>344701</v>
      </c>
      <c r="D143" s="556" t="s">
        <v>478</v>
      </c>
      <c r="E143" s="555">
        <v>432</v>
      </c>
      <c r="G143" s="553" t="s">
        <v>453</v>
      </c>
      <c r="H143" s="555">
        <v>306190</v>
      </c>
      <c r="I143" s="556" t="s">
        <v>459</v>
      </c>
      <c r="J143" s="555">
        <v>27555</v>
      </c>
      <c r="L143" s="561"/>
      <c r="M143" s="561"/>
      <c r="N143" s="561"/>
      <c r="O143" s="561"/>
    </row>
    <row r="144" spans="1:15">
      <c r="A144" s="544">
        <v>5</v>
      </c>
      <c r="B144" s="556" t="s">
        <v>457</v>
      </c>
      <c r="C144" s="555">
        <v>264377</v>
      </c>
      <c r="D144" s="556" t="s">
        <v>490</v>
      </c>
      <c r="E144" s="555">
        <v>185</v>
      </c>
      <c r="G144" s="553" t="s">
        <v>245</v>
      </c>
      <c r="H144" s="555">
        <v>295663</v>
      </c>
      <c r="I144" s="553" t="s">
        <v>10</v>
      </c>
      <c r="J144" s="555">
        <v>2956</v>
      </c>
      <c r="L144" s="561"/>
      <c r="M144" s="561"/>
      <c r="N144" s="561"/>
      <c r="O144" s="561"/>
    </row>
    <row r="145" spans="1:15">
      <c r="A145" s="544">
        <v>6</v>
      </c>
      <c r="B145" s="556" t="s">
        <v>267</v>
      </c>
      <c r="C145" s="555">
        <v>259621</v>
      </c>
      <c r="D145" s="553"/>
      <c r="E145" s="555"/>
      <c r="G145" s="553" t="s">
        <v>256</v>
      </c>
      <c r="H145" s="555">
        <v>210408</v>
      </c>
      <c r="I145" s="553" t="s">
        <v>454</v>
      </c>
      <c r="J145" s="555">
        <v>1201</v>
      </c>
      <c r="L145" s="561"/>
      <c r="M145" s="561"/>
      <c r="N145" s="561"/>
      <c r="O145" s="561"/>
    </row>
    <row r="146" spans="1:15">
      <c r="A146" s="544">
        <v>7</v>
      </c>
      <c r="B146" s="556" t="s">
        <v>258</v>
      </c>
      <c r="C146" s="555">
        <v>236711</v>
      </c>
      <c r="D146" s="553"/>
      <c r="E146" s="555"/>
      <c r="G146" s="553" t="s">
        <v>258</v>
      </c>
      <c r="H146" s="555">
        <v>207973</v>
      </c>
      <c r="I146" s="553" t="s">
        <v>452</v>
      </c>
      <c r="J146" s="555">
        <v>708</v>
      </c>
      <c r="L146" s="561"/>
      <c r="M146" s="561"/>
      <c r="N146" s="561"/>
      <c r="O146" s="561"/>
    </row>
    <row r="147" spans="1:15">
      <c r="A147" s="544">
        <v>8</v>
      </c>
      <c r="B147" s="556" t="s">
        <v>9</v>
      </c>
      <c r="C147" s="555">
        <v>154244</v>
      </c>
      <c r="D147" s="553"/>
      <c r="E147" s="555"/>
      <c r="G147" s="553" t="s">
        <v>456</v>
      </c>
      <c r="H147" s="555">
        <v>173677</v>
      </c>
      <c r="I147" s="553" t="s">
        <v>384</v>
      </c>
      <c r="J147" s="555">
        <v>123</v>
      </c>
      <c r="L147" s="561"/>
      <c r="M147" s="561"/>
      <c r="N147" s="561"/>
      <c r="O147" s="561"/>
    </row>
    <row r="148" spans="1:15">
      <c r="A148" s="544">
        <v>9</v>
      </c>
      <c r="B148" s="556" t="s">
        <v>10</v>
      </c>
      <c r="C148" s="555">
        <v>150420</v>
      </c>
      <c r="D148" s="553"/>
      <c r="E148" s="555"/>
      <c r="G148" s="553" t="s">
        <v>9</v>
      </c>
      <c r="H148" s="555">
        <v>159822</v>
      </c>
      <c r="I148" s="553"/>
      <c r="J148" s="555"/>
      <c r="L148" s="561"/>
      <c r="M148" s="561"/>
      <c r="N148" s="561"/>
      <c r="O148" s="561"/>
    </row>
    <row r="149" spans="1:15">
      <c r="A149" s="544">
        <v>10</v>
      </c>
      <c r="B149" s="556" t="s">
        <v>261</v>
      </c>
      <c r="C149" s="555">
        <v>144172</v>
      </c>
      <c r="D149" s="553"/>
      <c r="E149" s="555"/>
      <c r="G149" s="553" t="s">
        <v>270</v>
      </c>
      <c r="H149" s="555">
        <v>99507</v>
      </c>
      <c r="I149" s="553"/>
      <c r="J149" s="555"/>
      <c r="L149" s="561"/>
      <c r="M149" s="561"/>
      <c r="N149" s="561"/>
      <c r="O149" s="561"/>
    </row>
    <row r="150" spans="1:15">
      <c r="B150" s="553" t="s">
        <v>418</v>
      </c>
      <c r="C150" s="555">
        <f>C151-SUM(C139:C149)</f>
        <v>1130518</v>
      </c>
      <c r="D150" s="553" t="s">
        <v>102</v>
      </c>
      <c r="E150" s="555">
        <f>E151-SUM(E140:E149)</f>
        <v>0</v>
      </c>
      <c r="G150" s="553" t="s">
        <v>418</v>
      </c>
      <c r="H150" s="555">
        <f>H151-SUM(H140:H149)</f>
        <v>789595</v>
      </c>
      <c r="I150" s="553" t="s">
        <v>102</v>
      </c>
      <c r="J150" s="555">
        <f>J151-SUM(J140:J149)</f>
        <v>0</v>
      </c>
      <c r="L150" s="561"/>
      <c r="M150" s="561"/>
      <c r="N150" s="561"/>
      <c r="O150" s="561"/>
    </row>
    <row r="151" spans="1:15">
      <c r="B151" s="553" t="s">
        <v>103</v>
      </c>
      <c r="C151" s="555">
        <v>5556257</v>
      </c>
      <c r="D151" s="553" t="s">
        <v>103</v>
      </c>
      <c r="E151" s="555">
        <v>1254527</v>
      </c>
      <c r="G151" s="553" t="s">
        <v>103</v>
      </c>
      <c r="H151" s="555">
        <v>3895422</v>
      </c>
      <c r="I151" s="553" t="s">
        <v>103</v>
      </c>
      <c r="J151" s="555">
        <v>1857231</v>
      </c>
      <c r="L151" s="561"/>
      <c r="M151" s="561"/>
      <c r="N151" s="561"/>
      <c r="O151" s="561"/>
    </row>
    <row r="153" spans="1:15">
      <c r="B153" s="548" t="s">
        <v>439</v>
      </c>
      <c r="G153" s="548" t="s">
        <v>440</v>
      </c>
    </row>
    <row r="154" spans="1:15">
      <c r="B154" s="550" t="s">
        <v>98</v>
      </c>
      <c r="C154" s="551" t="s">
        <v>99</v>
      </c>
      <c r="D154" s="550" t="s">
        <v>100</v>
      </c>
      <c r="E154" s="551" t="s">
        <v>101</v>
      </c>
      <c r="G154" s="550" t="s">
        <v>98</v>
      </c>
      <c r="H154" s="551" t="s">
        <v>99</v>
      </c>
      <c r="I154" s="550" t="s">
        <v>100</v>
      </c>
      <c r="J154" s="551" t="s">
        <v>101</v>
      </c>
    </row>
    <row r="155" spans="1:15">
      <c r="A155" s="544">
        <v>1</v>
      </c>
      <c r="B155" s="556" t="s">
        <v>453</v>
      </c>
      <c r="C155" s="555">
        <v>1697878</v>
      </c>
      <c r="D155" s="562" t="s">
        <v>457</v>
      </c>
      <c r="E155" s="555">
        <v>716040</v>
      </c>
      <c r="G155" s="553" t="s">
        <v>384</v>
      </c>
      <c r="H155" s="555">
        <v>130173</v>
      </c>
      <c r="I155" s="553" t="s">
        <v>479</v>
      </c>
      <c r="J155" s="555">
        <v>179772</v>
      </c>
    </row>
    <row r="156" spans="1:15">
      <c r="A156" s="544">
        <v>2</v>
      </c>
      <c r="B156" s="553" t="s">
        <v>239</v>
      </c>
      <c r="C156" s="555">
        <v>790640</v>
      </c>
      <c r="D156" s="562" t="s">
        <v>239</v>
      </c>
      <c r="E156" s="555">
        <v>441165</v>
      </c>
      <c r="G156" s="553" t="s">
        <v>453</v>
      </c>
      <c r="H156" s="555">
        <v>106465</v>
      </c>
      <c r="I156" s="556" t="s">
        <v>111</v>
      </c>
      <c r="J156" s="555">
        <v>145973</v>
      </c>
    </row>
    <row r="157" spans="1:15">
      <c r="A157" s="544">
        <v>3</v>
      </c>
      <c r="B157" s="553" t="s">
        <v>9</v>
      </c>
      <c r="C157" s="555">
        <v>626632</v>
      </c>
      <c r="D157" s="562" t="s">
        <v>460</v>
      </c>
      <c r="E157" s="555">
        <v>333742</v>
      </c>
      <c r="G157" s="553" t="s">
        <v>533</v>
      </c>
      <c r="H157" s="555">
        <v>70967</v>
      </c>
      <c r="I157" s="553" t="s">
        <v>481</v>
      </c>
      <c r="J157" s="555">
        <v>15764</v>
      </c>
    </row>
    <row r="158" spans="1:15">
      <c r="A158" s="544">
        <v>4</v>
      </c>
      <c r="B158" s="553" t="s">
        <v>246</v>
      </c>
      <c r="C158" s="555">
        <v>567641</v>
      </c>
      <c r="D158" s="562" t="s">
        <v>246</v>
      </c>
      <c r="E158" s="555">
        <v>248088</v>
      </c>
      <c r="G158" s="553" t="s">
        <v>386</v>
      </c>
      <c r="H158" s="555">
        <v>36761</v>
      </c>
      <c r="I158" s="556" t="s">
        <v>228</v>
      </c>
      <c r="J158" s="555">
        <v>6151</v>
      </c>
    </row>
    <row r="159" spans="1:15">
      <c r="A159" s="544">
        <v>5</v>
      </c>
      <c r="B159" s="553" t="s">
        <v>257</v>
      </c>
      <c r="C159" s="555">
        <v>470629</v>
      </c>
      <c r="D159" s="562" t="s">
        <v>384</v>
      </c>
      <c r="E159" s="555">
        <v>16163</v>
      </c>
      <c r="G159" s="553" t="s">
        <v>245</v>
      </c>
      <c r="H159" s="555">
        <v>23923</v>
      </c>
      <c r="I159" s="556"/>
      <c r="J159" s="555"/>
    </row>
    <row r="160" spans="1:15">
      <c r="A160" s="544">
        <v>6</v>
      </c>
      <c r="B160" s="553" t="s">
        <v>10</v>
      </c>
      <c r="C160" s="555">
        <v>331958</v>
      </c>
      <c r="D160" s="562" t="s">
        <v>461</v>
      </c>
      <c r="E160" s="555">
        <v>13824</v>
      </c>
      <c r="G160" s="553" t="s">
        <v>297</v>
      </c>
      <c r="H160" s="555">
        <v>11330</v>
      </c>
      <c r="I160" s="553"/>
      <c r="J160" s="555"/>
    </row>
    <row r="161" spans="1:10">
      <c r="A161" s="544">
        <v>7</v>
      </c>
      <c r="B161" s="553" t="s">
        <v>245</v>
      </c>
      <c r="C161" s="555">
        <v>287007</v>
      </c>
      <c r="D161" s="562" t="s">
        <v>247</v>
      </c>
      <c r="E161" s="555">
        <v>12069</v>
      </c>
      <c r="G161" s="553" t="s">
        <v>239</v>
      </c>
      <c r="H161" s="555">
        <v>10313</v>
      </c>
      <c r="I161" s="553"/>
      <c r="J161" s="555"/>
    </row>
    <row r="162" spans="1:10">
      <c r="A162" s="544">
        <v>8</v>
      </c>
      <c r="B162" s="553" t="s">
        <v>256</v>
      </c>
      <c r="C162" s="555">
        <v>284452</v>
      </c>
      <c r="D162" s="562" t="s">
        <v>257</v>
      </c>
      <c r="E162" s="555">
        <v>10530</v>
      </c>
      <c r="G162" s="553" t="s">
        <v>256</v>
      </c>
      <c r="H162" s="555">
        <v>9144</v>
      </c>
      <c r="I162" s="553"/>
      <c r="J162" s="555"/>
    </row>
    <row r="163" spans="1:10">
      <c r="A163" s="544">
        <v>9</v>
      </c>
      <c r="B163" s="553" t="s">
        <v>384</v>
      </c>
      <c r="C163" s="555">
        <v>262377</v>
      </c>
      <c r="D163" s="562" t="s">
        <v>10</v>
      </c>
      <c r="E163" s="555">
        <v>8559</v>
      </c>
      <c r="G163" s="553" t="s">
        <v>336</v>
      </c>
      <c r="H163" s="555">
        <v>6127</v>
      </c>
      <c r="I163" s="553"/>
      <c r="J163" s="555"/>
    </row>
    <row r="164" spans="1:10">
      <c r="A164" s="544">
        <v>10</v>
      </c>
      <c r="B164" s="553" t="s">
        <v>454</v>
      </c>
      <c r="C164" s="555">
        <v>251661</v>
      </c>
      <c r="D164" s="562" t="s">
        <v>532</v>
      </c>
      <c r="E164" s="555">
        <v>308</v>
      </c>
      <c r="G164" s="553" t="s">
        <v>6</v>
      </c>
      <c r="H164" s="555">
        <v>6127</v>
      </c>
      <c r="I164" s="553"/>
      <c r="J164" s="555"/>
    </row>
    <row r="165" spans="1:10">
      <c r="B165" s="553" t="s">
        <v>441</v>
      </c>
      <c r="C165" s="555">
        <f>C166-SUM(C155:C164)</f>
        <v>2679648</v>
      </c>
      <c r="D165" s="553" t="s">
        <v>102</v>
      </c>
      <c r="E165" s="555">
        <f>E166-SUM(E155:E164)</f>
        <v>185</v>
      </c>
      <c r="G165" s="553" t="s">
        <v>102</v>
      </c>
      <c r="H165" s="555">
        <f>H166-SUM(H155:H164)</f>
        <v>25277</v>
      </c>
      <c r="I165" s="553" t="s">
        <v>102</v>
      </c>
      <c r="J165" s="555">
        <f>J166-SUM(J155:J164)</f>
        <v>0</v>
      </c>
    </row>
    <row r="166" spans="1:10">
      <c r="B166" s="553" t="s">
        <v>103</v>
      </c>
      <c r="C166" s="555">
        <v>8250523</v>
      </c>
      <c r="D166" s="553" t="s">
        <v>103</v>
      </c>
      <c r="E166" s="555">
        <v>1800673</v>
      </c>
      <c r="G166" s="553" t="s">
        <v>103</v>
      </c>
      <c r="H166" s="555">
        <v>436607</v>
      </c>
      <c r="I166" s="553" t="s">
        <v>103</v>
      </c>
      <c r="J166" s="555">
        <v>347660</v>
      </c>
    </row>
    <row r="167" spans="1:10" ht="6.75" customHeight="1">
      <c r="B167" s="559"/>
    </row>
    <row r="168" spans="1:10">
      <c r="B168" s="567" t="s">
        <v>465</v>
      </c>
      <c r="C168" s="564"/>
      <c r="F168" s="561"/>
      <c r="G168" s="561"/>
      <c r="H168" s="564"/>
      <c r="I168" s="561"/>
      <c r="J168" s="564"/>
    </row>
    <row r="169" spans="1:10">
      <c r="B169" s="561"/>
      <c r="C169" s="564"/>
      <c r="D169" s="561"/>
      <c r="E169" s="564"/>
      <c r="F169" s="561"/>
      <c r="G169" s="561"/>
      <c r="H169" s="564"/>
      <c r="I169" s="561"/>
      <c r="J169" s="564"/>
    </row>
    <row r="170" spans="1:10">
      <c r="B170" s="561"/>
      <c r="C170" s="564"/>
      <c r="D170" s="561"/>
      <c r="E170" s="564"/>
      <c r="F170" s="561"/>
      <c r="G170" s="561"/>
      <c r="H170" s="564"/>
      <c r="I170" s="561"/>
      <c r="J170" s="564"/>
    </row>
    <row r="171" spans="1:10">
      <c r="B171" s="561"/>
      <c r="C171" s="564"/>
      <c r="D171" s="561"/>
      <c r="E171" s="564"/>
      <c r="F171" s="561"/>
      <c r="G171" s="561"/>
      <c r="H171" s="564"/>
      <c r="I171" s="561"/>
      <c r="J171" s="564"/>
    </row>
    <row r="172" spans="1:10">
      <c r="B172" s="561"/>
      <c r="C172" s="564"/>
      <c r="D172" s="561"/>
      <c r="E172" s="564"/>
      <c r="F172" s="561"/>
      <c r="G172" s="561"/>
      <c r="H172" s="564"/>
      <c r="I172" s="561"/>
      <c r="J172" s="564"/>
    </row>
    <row r="173" spans="1:10">
      <c r="B173" s="561"/>
      <c r="C173" s="564"/>
      <c r="D173" s="561"/>
      <c r="E173" s="564"/>
      <c r="F173" s="561"/>
      <c r="G173" s="561"/>
      <c r="H173" s="564"/>
      <c r="I173" s="561"/>
      <c r="J173" s="564"/>
    </row>
    <row r="174" spans="1:10">
      <c r="B174" s="561"/>
      <c r="C174" s="564"/>
      <c r="D174" s="561"/>
      <c r="E174" s="564"/>
      <c r="F174" s="561"/>
      <c r="G174" s="561"/>
      <c r="H174" s="564"/>
      <c r="I174" s="561"/>
      <c r="J174" s="564"/>
    </row>
    <row r="175" spans="1:10">
      <c r="B175" s="561"/>
      <c r="C175" s="564"/>
      <c r="D175" s="561"/>
      <c r="E175" s="564"/>
      <c r="F175" s="561"/>
      <c r="G175" s="561"/>
      <c r="H175" s="564"/>
      <c r="I175" s="561"/>
      <c r="J175" s="564"/>
    </row>
    <row r="176" spans="1:10">
      <c r="B176" s="561"/>
      <c r="C176" s="564"/>
      <c r="D176" s="561"/>
      <c r="E176" s="564"/>
      <c r="F176" s="561"/>
      <c r="G176" s="561"/>
      <c r="H176" s="564"/>
      <c r="I176" s="561"/>
      <c r="J176" s="564"/>
    </row>
    <row r="177" spans="2:10">
      <c r="B177" s="561"/>
      <c r="C177" s="564"/>
      <c r="D177" s="561"/>
      <c r="E177" s="564"/>
      <c r="F177" s="561"/>
      <c r="G177" s="561"/>
      <c r="H177" s="564"/>
      <c r="I177" s="561"/>
      <c r="J177" s="564"/>
    </row>
    <row r="178" spans="2:10">
      <c r="B178" s="561"/>
      <c r="C178" s="564"/>
      <c r="D178" s="561"/>
      <c r="E178" s="564"/>
      <c r="F178" s="561"/>
      <c r="G178" s="561"/>
      <c r="H178" s="564"/>
      <c r="I178" s="561"/>
      <c r="J178" s="564"/>
    </row>
    <row r="179" spans="2:10">
      <c r="B179" s="561"/>
      <c r="C179" s="564"/>
      <c r="D179" s="561"/>
      <c r="E179" s="564"/>
      <c r="F179" s="561"/>
      <c r="G179" s="561"/>
      <c r="H179" s="564"/>
      <c r="I179" s="561"/>
      <c r="J179" s="564"/>
    </row>
    <row r="180" spans="2:10">
      <c r="D180" s="561"/>
      <c r="E180" s="564"/>
    </row>
  </sheetData>
  <phoneticPr fontId="4" type="noConversion"/>
  <pageMargins left="0.31496062992125984" right="0.31496062992125984" top="0.35433070866141736" bottom="0.15748031496062992" header="0.31496062992125984" footer="0.31496062992125984"/>
  <pageSetup paperSize="9" scale="70" orientation="portrait" r:id="rId1"/>
  <rowBreaks count="2" manualBreakCount="2">
    <brk id="62" max="16383" man="1"/>
    <brk id="1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74"/>
  <sheetViews>
    <sheetView zoomScaleNormal="100" workbookViewId="0">
      <selection activeCell="A2" sqref="A2"/>
    </sheetView>
  </sheetViews>
  <sheetFormatPr defaultRowHeight="16.5"/>
  <cols>
    <col min="1" max="1" width="16.875" style="5" customWidth="1"/>
    <col min="2" max="2" width="13.5" style="5" customWidth="1"/>
    <col min="3" max="3" width="12.625" style="56" customWidth="1"/>
    <col min="4" max="4" width="13.75" style="57" customWidth="1"/>
    <col min="5" max="5" width="15" style="5" customWidth="1"/>
    <col min="6" max="6" width="15.125" style="56" customWidth="1"/>
    <col min="7" max="7" width="12.25" style="57" customWidth="1"/>
    <col min="8" max="9" width="12.5" style="513" customWidth="1"/>
    <col min="10" max="10" width="10.625" style="5" bestFit="1" customWidth="1"/>
    <col min="11" max="256" width="8.875" style="5"/>
    <col min="257" max="257" width="16" style="5" customWidth="1"/>
    <col min="258" max="259" width="12.125" style="5" customWidth="1"/>
    <col min="260" max="260" width="13.75" style="5" customWidth="1"/>
    <col min="261" max="261" width="15" style="5" customWidth="1"/>
    <col min="262" max="262" width="15.125" style="5" customWidth="1"/>
    <col min="263" max="263" width="12.25" style="5" customWidth="1"/>
    <col min="264" max="264" width="11.625" style="5" customWidth="1"/>
    <col min="265" max="265" width="11.875" style="5" customWidth="1"/>
    <col min="266" max="266" width="10.625" style="5" bestFit="1" customWidth="1"/>
    <col min="267" max="512" width="8.875" style="5"/>
    <col min="513" max="513" width="16" style="5" customWidth="1"/>
    <col min="514" max="515" width="12.125" style="5" customWidth="1"/>
    <col min="516" max="516" width="13.75" style="5" customWidth="1"/>
    <col min="517" max="517" width="15" style="5" customWidth="1"/>
    <col min="518" max="518" width="15.125" style="5" customWidth="1"/>
    <col min="519" max="519" width="12.25" style="5" customWidth="1"/>
    <col min="520" max="520" width="11.625" style="5" customWidth="1"/>
    <col min="521" max="521" width="11.875" style="5" customWidth="1"/>
    <col min="522" max="522" width="10.625" style="5" bestFit="1" customWidth="1"/>
    <col min="523" max="768" width="8.875" style="5"/>
    <col min="769" max="769" width="16" style="5" customWidth="1"/>
    <col min="770" max="771" width="12.125" style="5" customWidth="1"/>
    <col min="772" max="772" width="13.75" style="5" customWidth="1"/>
    <col min="773" max="773" width="15" style="5" customWidth="1"/>
    <col min="774" max="774" width="15.125" style="5" customWidth="1"/>
    <col min="775" max="775" width="12.25" style="5" customWidth="1"/>
    <col min="776" max="776" width="11.625" style="5" customWidth="1"/>
    <col min="777" max="777" width="11.875" style="5" customWidth="1"/>
    <col min="778" max="778" width="10.625" style="5" bestFit="1" customWidth="1"/>
    <col min="779" max="1024" width="8.875" style="5"/>
    <col min="1025" max="1025" width="16" style="5" customWidth="1"/>
    <col min="1026" max="1027" width="12.125" style="5" customWidth="1"/>
    <col min="1028" max="1028" width="13.75" style="5" customWidth="1"/>
    <col min="1029" max="1029" width="15" style="5" customWidth="1"/>
    <col min="1030" max="1030" width="15.125" style="5" customWidth="1"/>
    <col min="1031" max="1031" width="12.25" style="5" customWidth="1"/>
    <col min="1032" max="1032" width="11.625" style="5" customWidth="1"/>
    <col min="1033" max="1033" width="11.875" style="5" customWidth="1"/>
    <col min="1034" max="1034" width="10.625" style="5" bestFit="1" customWidth="1"/>
    <col min="1035" max="1280" width="8.875" style="5"/>
    <col min="1281" max="1281" width="16" style="5" customWidth="1"/>
    <col min="1282" max="1283" width="12.125" style="5" customWidth="1"/>
    <col min="1284" max="1284" width="13.75" style="5" customWidth="1"/>
    <col min="1285" max="1285" width="15" style="5" customWidth="1"/>
    <col min="1286" max="1286" width="15.125" style="5" customWidth="1"/>
    <col min="1287" max="1287" width="12.25" style="5" customWidth="1"/>
    <col min="1288" max="1288" width="11.625" style="5" customWidth="1"/>
    <col min="1289" max="1289" width="11.875" style="5" customWidth="1"/>
    <col min="1290" max="1290" width="10.625" style="5" bestFit="1" customWidth="1"/>
    <col min="1291" max="1536" width="8.875" style="5"/>
    <col min="1537" max="1537" width="16" style="5" customWidth="1"/>
    <col min="1538" max="1539" width="12.125" style="5" customWidth="1"/>
    <col min="1540" max="1540" width="13.75" style="5" customWidth="1"/>
    <col min="1541" max="1541" width="15" style="5" customWidth="1"/>
    <col min="1542" max="1542" width="15.125" style="5" customWidth="1"/>
    <col min="1543" max="1543" width="12.25" style="5" customWidth="1"/>
    <col min="1544" max="1544" width="11.625" style="5" customWidth="1"/>
    <col min="1545" max="1545" width="11.875" style="5" customWidth="1"/>
    <col min="1546" max="1546" width="10.625" style="5" bestFit="1" customWidth="1"/>
    <col min="1547" max="1792" width="8.875" style="5"/>
    <col min="1793" max="1793" width="16" style="5" customWidth="1"/>
    <col min="1794" max="1795" width="12.125" style="5" customWidth="1"/>
    <col min="1796" max="1796" width="13.75" style="5" customWidth="1"/>
    <col min="1797" max="1797" width="15" style="5" customWidth="1"/>
    <col min="1798" max="1798" width="15.125" style="5" customWidth="1"/>
    <col min="1799" max="1799" width="12.25" style="5" customWidth="1"/>
    <col min="1800" max="1800" width="11.625" style="5" customWidth="1"/>
    <col min="1801" max="1801" width="11.875" style="5" customWidth="1"/>
    <col min="1802" max="1802" width="10.625" style="5" bestFit="1" customWidth="1"/>
    <col min="1803" max="2048" width="8.875" style="5"/>
    <col min="2049" max="2049" width="16" style="5" customWidth="1"/>
    <col min="2050" max="2051" width="12.125" style="5" customWidth="1"/>
    <col min="2052" max="2052" width="13.75" style="5" customWidth="1"/>
    <col min="2053" max="2053" width="15" style="5" customWidth="1"/>
    <col min="2054" max="2054" width="15.125" style="5" customWidth="1"/>
    <col min="2055" max="2055" width="12.25" style="5" customWidth="1"/>
    <col min="2056" max="2056" width="11.625" style="5" customWidth="1"/>
    <col min="2057" max="2057" width="11.875" style="5" customWidth="1"/>
    <col min="2058" max="2058" width="10.625" style="5" bestFit="1" customWidth="1"/>
    <col min="2059" max="2304" width="8.875" style="5"/>
    <col min="2305" max="2305" width="16" style="5" customWidth="1"/>
    <col min="2306" max="2307" width="12.125" style="5" customWidth="1"/>
    <col min="2308" max="2308" width="13.75" style="5" customWidth="1"/>
    <col min="2309" max="2309" width="15" style="5" customWidth="1"/>
    <col min="2310" max="2310" width="15.125" style="5" customWidth="1"/>
    <col min="2311" max="2311" width="12.25" style="5" customWidth="1"/>
    <col min="2312" max="2312" width="11.625" style="5" customWidth="1"/>
    <col min="2313" max="2313" width="11.875" style="5" customWidth="1"/>
    <col min="2314" max="2314" width="10.625" style="5" bestFit="1" customWidth="1"/>
    <col min="2315" max="2560" width="8.875" style="5"/>
    <col min="2561" max="2561" width="16" style="5" customWidth="1"/>
    <col min="2562" max="2563" width="12.125" style="5" customWidth="1"/>
    <col min="2564" max="2564" width="13.75" style="5" customWidth="1"/>
    <col min="2565" max="2565" width="15" style="5" customWidth="1"/>
    <col min="2566" max="2566" width="15.125" style="5" customWidth="1"/>
    <col min="2567" max="2567" width="12.25" style="5" customWidth="1"/>
    <col min="2568" max="2568" width="11.625" style="5" customWidth="1"/>
    <col min="2569" max="2569" width="11.875" style="5" customWidth="1"/>
    <col min="2570" max="2570" width="10.625" style="5" bestFit="1" customWidth="1"/>
    <col min="2571" max="2816" width="8.875" style="5"/>
    <col min="2817" max="2817" width="16" style="5" customWidth="1"/>
    <col min="2818" max="2819" width="12.125" style="5" customWidth="1"/>
    <col min="2820" max="2820" width="13.75" style="5" customWidth="1"/>
    <col min="2821" max="2821" width="15" style="5" customWidth="1"/>
    <col min="2822" max="2822" width="15.125" style="5" customWidth="1"/>
    <col min="2823" max="2823" width="12.25" style="5" customWidth="1"/>
    <col min="2824" max="2824" width="11.625" style="5" customWidth="1"/>
    <col min="2825" max="2825" width="11.875" style="5" customWidth="1"/>
    <col min="2826" max="2826" width="10.625" style="5" bestFit="1" customWidth="1"/>
    <col min="2827" max="3072" width="8.875" style="5"/>
    <col min="3073" max="3073" width="16" style="5" customWidth="1"/>
    <col min="3074" max="3075" width="12.125" style="5" customWidth="1"/>
    <col min="3076" max="3076" width="13.75" style="5" customWidth="1"/>
    <col min="3077" max="3077" width="15" style="5" customWidth="1"/>
    <col min="3078" max="3078" width="15.125" style="5" customWidth="1"/>
    <col min="3079" max="3079" width="12.25" style="5" customWidth="1"/>
    <col min="3080" max="3080" width="11.625" style="5" customWidth="1"/>
    <col min="3081" max="3081" width="11.875" style="5" customWidth="1"/>
    <col min="3082" max="3082" width="10.625" style="5" bestFit="1" customWidth="1"/>
    <col min="3083" max="3328" width="8.875" style="5"/>
    <col min="3329" max="3329" width="16" style="5" customWidth="1"/>
    <col min="3330" max="3331" width="12.125" style="5" customWidth="1"/>
    <col min="3332" max="3332" width="13.75" style="5" customWidth="1"/>
    <col min="3333" max="3333" width="15" style="5" customWidth="1"/>
    <col min="3334" max="3334" width="15.125" style="5" customWidth="1"/>
    <col min="3335" max="3335" width="12.25" style="5" customWidth="1"/>
    <col min="3336" max="3336" width="11.625" style="5" customWidth="1"/>
    <col min="3337" max="3337" width="11.875" style="5" customWidth="1"/>
    <col min="3338" max="3338" width="10.625" style="5" bestFit="1" customWidth="1"/>
    <col min="3339" max="3584" width="8.875" style="5"/>
    <col min="3585" max="3585" width="16" style="5" customWidth="1"/>
    <col min="3586" max="3587" width="12.125" style="5" customWidth="1"/>
    <col min="3588" max="3588" width="13.75" style="5" customWidth="1"/>
    <col min="3589" max="3589" width="15" style="5" customWidth="1"/>
    <col min="3590" max="3590" width="15.125" style="5" customWidth="1"/>
    <col min="3591" max="3591" width="12.25" style="5" customWidth="1"/>
    <col min="3592" max="3592" width="11.625" style="5" customWidth="1"/>
    <col min="3593" max="3593" width="11.875" style="5" customWidth="1"/>
    <col min="3594" max="3594" width="10.625" style="5" bestFit="1" customWidth="1"/>
    <col min="3595" max="3840" width="8.875" style="5"/>
    <col min="3841" max="3841" width="16" style="5" customWidth="1"/>
    <col min="3842" max="3843" width="12.125" style="5" customWidth="1"/>
    <col min="3844" max="3844" width="13.75" style="5" customWidth="1"/>
    <col min="3845" max="3845" width="15" style="5" customWidth="1"/>
    <col min="3846" max="3846" width="15.125" style="5" customWidth="1"/>
    <col min="3847" max="3847" width="12.25" style="5" customWidth="1"/>
    <col min="3848" max="3848" width="11.625" style="5" customWidth="1"/>
    <col min="3849" max="3849" width="11.875" style="5" customWidth="1"/>
    <col min="3850" max="3850" width="10.625" style="5" bestFit="1" customWidth="1"/>
    <col min="3851" max="4096" width="8.875" style="5"/>
    <col min="4097" max="4097" width="16" style="5" customWidth="1"/>
    <col min="4098" max="4099" width="12.125" style="5" customWidth="1"/>
    <col min="4100" max="4100" width="13.75" style="5" customWidth="1"/>
    <col min="4101" max="4101" width="15" style="5" customWidth="1"/>
    <col min="4102" max="4102" width="15.125" style="5" customWidth="1"/>
    <col min="4103" max="4103" width="12.25" style="5" customWidth="1"/>
    <col min="4104" max="4104" width="11.625" style="5" customWidth="1"/>
    <col min="4105" max="4105" width="11.875" style="5" customWidth="1"/>
    <col min="4106" max="4106" width="10.625" style="5" bestFit="1" customWidth="1"/>
    <col min="4107" max="4352" width="8.875" style="5"/>
    <col min="4353" max="4353" width="16" style="5" customWidth="1"/>
    <col min="4354" max="4355" width="12.125" style="5" customWidth="1"/>
    <col min="4356" max="4356" width="13.75" style="5" customWidth="1"/>
    <col min="4357" max="4357" width="15" style="5" customWidth="1"/>
    <col min="4358" max="4358" width="15.125" style="5" customWidth="1"/>
    <col min="4359" max="4359" width="12.25" style="5" customWidth="1"/>
    <col min="4360" max="4360" width="11.625" style="5" customWidth="1"/>
    <col min="4361" max="4361" width="11.875" style="5" customWidth="1"/>
    <col min="4362" max="4362" width="10.625" style="5" bestFit="1" customWidth="1"/>
    <col min="4363" max="4608" width="8.875" style="5"/>
    <col min="4609" max="4609" width="16" style="5" customWidth="1"/>
    <col min="4610" max="4611" width="12.125" style="5" customWidth="1"/>
    <col min="4612" max="4612" width="13.75" style="5" customWidth="1"/>
    <col min="4613" max="4613" width="15" style="5" customWidth="1"/>
    <col min="4614" max="4614" width="15.125" style="5" customWidth="1"/>
    <col min="4615" max="4615" width="12.25" style="5" customWidth="1"/>
    <col min="4616" max="4616" width="11.625" style="5" customWidth="1"/>
    <col min="4617" max="4617" width="11.875" style="5" customWidth="1"/>
    <col min="4618" max="4618" width="10.625" style="5" bestFit="1" customWidth="1"/>
    <col min="4619" max="4864" width="8.875" style="5"/>
    <col min="4865" max="4865" width="16" style="5" customWidth="1"/>
    <col min="4866" max="4867" width="12.125" style="5" customWidth="1"/>
    <col min="4868" max="4868" width="13.75" style="5" customWidth="1"/>
    <col min="4869" max="4869" width="15" style="5" customWidth="1"/>
    <col min="4870" max="4870" width="15.125" style="5" customWidth="1"/>
    <col min="4871" max="4871" width="12.25" style="5" customWidth="1"/>
    <col min="4872" max="4872" width="11.625" style="5" customWidth="1"/>
    <col min="4873" max="4873" width="11.875" style="5" customWidth="1"/>
    <col min="4874" max="4874" width="10.625" style="5" bestFit="1" customWidth="1"/>
    <col min="4875" max="5120" width="8.875" style="5"/>
    <col min="5121" max="5121" width="16" style="5" customWidth="1"/>
    <col min="5122" max="5123" width="12.125" style="5" customWidth="1"/>
    <col min="5124" max="5124" width="13.75" style="5" customWidth="1"/>
    <col min="5125" max="5125" width="15" style="5" customWidth="1"/>
    <col min="5126" max="5126" width="15.125" style="5" customWidth="1"/>
    <col min="5127" max="5127" width="12.25" style="5" customWidth="1"/>
    <col min="5128" max="5128" width="11.625" style="5" customWidth="1"/>
    <col min="5129" max="5129" width="11.875" style="5" customWidth="1"/>
    <col min="5130" max="5130" width="10.625" style="5" bestFit="1" customWidth="1"/>
    <col min="5131" max="5376" width="8.875" style="5"/>
    <col min="5377" max="5377" width="16" style="5" customWidth="1"/>
    <col min="5378" max="5379" width="12.125" style="5" customWidth="1"/>
    <col min="5380" max="5380" width="13.75" style="5" customWidth="1"/>
    <col min="5381" max="5381" width="15" style="5" customWidth="1"/>
    <col min="5382" max="5382" width="15.125" style="5" customWidth="1"/>
    <col min="5383" max="5383" width="12.25" style="5" customWidth="1"/>
    <col min="5384" max="5384" width="11.625" style="5" customWidth="1"/>
    <col min="5385" max="5385" width="11.875" style="5" customWidth="1"/>
    <col min="5386" max="5386" width="10.625" style="5" bestFit="1" customWidth="1"/>
    <col min="5387" max="5632" width="8.875" style="5"/>
    <col min="5633" max="5633" width="16" style="5" customWidth="1"/>
    <col min="5634" max="5635" width="12.125" style="5" customWidth="1"/>
    <col min="5636" max="5636" width="13.75" style="5" customWidth="1"/>
    <col min="5637" max="5637" width="15" style="5" customWidth="1"/>
    <col min="5638" max="5638" width="15.125" style="5" customWidth="1"/>
    <col min="5639" max="5639" width="12.25" style="5" customWidth="1"/>
    <col min="5640" max="5640" width="11.625" style="5" customWidth="1"/>
    <col min="5641" max="5641" width="11.875" style="5" customWidth="1"/>
    <col min="5642" max="5642" width="10.625" style="5" bestFit="1" customWidth="1"/>
    <col min="5643" max="5888" width="8.875" style="5"/>
    <col min="5889" max="5889" width="16" style="5" customWidth="1"/>
    <col min="5890" max="5891" width="12.125" style="5" customWidth="1"/>
    <col min="5892" max="5892" width="13.75" style="5" customWidth="1"/>
    <col min="5893" max="5893" width="15" style="5" customWidth="1"/>
    <col min="5894" max="5894" width="15.125" style="5" customWidth="1"/>
    <col min="5895" max="5895" width="12.25" style="5" customWidth="1"/>
    <col min="5896" max="5896" width="11.625" style="5" customWidth="1"/>
    <col min="5897" max="5897" width="11.875" style="5" customWidth="1"/>
    <col min="5898" max="5898" width="10.625" style="5" bestFit="1" customWidth="1"/>
    <col min="5899" max="6144" width="8.875" style="5"/>
    <col min="6145" max="6145" width="16" style="5" customWidth="1"/>
    <col min="6146" max="6147" width="12.125" style="5" customWidth="1"/>
    <col min="6148" max="6148" width="13.75" style="5" customWidth="1"/>
    <col min="6149" max="6149" width="15" style="5" customWidth="1"/>
    <col min="6150" max="6150" width="15.125" style="5" customWidth="1"/>
    <col min="6151" max="6151" width="12.25" style="5" customWidth="1"/>
    <col min="6152" max="6152" width="11.625" style="5" customWidth="1"/>
    <col min="6153" max="6153" width="11.875" style="5" customWidth="1"/>
    <col min="6154" max="6154" width="10.625" style="5" bestFit="1" customWidth="1"/>
    <col min="6155" max="6400" width="8.875" style="5"/>
    <col min="6401" max="6401" width="16" style="5" customWidth="1"/>
    <col min="6402" max="6403" width="12.125" style="5" customWidth="1"/>
    <col min="6404" max="6404" width="13.75" style="5" customWidth="1"/>
    <col min="6405" max="6405" width="15" style="5" customWidth="1"/>
    <col min="6406" max="6406" width="15.125" style="5" customWidth="1"/>
    <col min="6407" max="6407" width="12.25" style="5" customWidth="1"/>
    <col min="6408" max="6408" width="11.625" style="5" customWidth="1"/>
    <col min="6409" max="6409" width="11.875" style="5" customWidth="1"/>
    <col min="6410" max="6410" width="10.625" style="5" bestFit="1" customWidth="1"/>
    <col min="6411" max="6656" width="8.875" style="5"/>
    <col min="6657" max="6657" width="16" style="5" customWidth="1"/>
    <col min="6658" max="6659" width="12.125" style="5" customWidth="1"/>
    <col min="6660" max="6660" width="13.75" style="5" customWidth="1"/>
    <col min="6661" max="6661" width="15" style="5" customWidth="1"/>
    <col min="6662" max="6662" width="15.125" style="5" customWidth="1"/>
    <col min="6663" max="6663" width="12.25" style="5" customWidth="1"/>
    <col min="6664" max="6664" width="11.625" style="5" customWidth="1"/>
    <col min="6665" max="6665" width="11.875" style="5" customWidth="1"/>
    <col min="6666" max="6666" width="10.625" style="5" bestFit="1" customWidth="1"/>
    <col min="6667" max="6912" width="8.875" style="5"/>
    <col min="6913" max="6913" width="16" style="5" customWidth="1"/>
    <col min="6914" max="6915" width="12.125" style="5" customWidth="1"/>
    <col min="6916" max="6916" width="13.75" style="5" customWidth="1"/>
    <col min="6917" max="6917" width="15" style="5" customWidth="1"/>
    <col min="6918" max="6918" width="15.125" style="5" customWidth="1"/>
    <col min="6919" max="6919" width="12.25" style="5" customWidth="1"/>
    <col min="6920" max="6920" width="11.625" style="5" customWidth="1"/>
    <col min="6921" max="6921" width="11.875" style="5" customWidth="1"/>
    <col min="6922" max="6922" width="10.625" style="5" bestFit="1" customWidth="1"/>
    <col min="6923" max="7168" width="8.875" style="5"/>
    <col min="7169" max="7169" width="16" style="5" customWidth="1"/>
    <col min="7170" max="7171" width="12.125" style="5" customWidth="1"/>
    <col min="7172" max="7172" width="13.75" style="5" customWidth="1"/>
    <col min="7173" max="7173" width="15" style="5" customWidth="1"/>
    <col min="7174" max="7174" width="15.125" style="5" customWidth="1"/>
    <col min="7175" max="7175" width="12.25" style="5" customWidth="1"/>
    <col min="7176" max="7176" width="11.625" style="5" customWidth="1"/>
    <col min="7177" max="7177" width="11.875" style="5" customWidth="1"/>
    <col min="7178" max="7178" width="10.625" style="5" bestFit="1" customWidth="1"/>
    <col min="7179" max="7424" width="8.875" style="5"/>
    <col min="7425" max="7425" width="16" style="5" customWidth="1"/>
    <col min="7426" max="7427" width="12.125" style="5" customWidth="1"/>
    <col min="7428" max="7428" width="13.75" style="5" customWidth="1"/>
    <col min="7429" max="7429" width="15" style="5" customWidth="1"/>
    <col min="7430" max="7430" width="15.125" style="5" customWidth="1"/>
    <col min="7431" max="7431" width="12.25" style="5" customWidth="1"/>
    <col min="7432" max="7432" width="11.625" style="5" customWidth="1"/>
    <col min="7433" max="7433" width="11.875" style="5" customWidth="1"/>
    <col min="7434" max="7434" width="10.625" style="5" bestFit="1" customWidth="1"/>
    <col min="7435" max="7680" width="8.875" style="5"/>
    <col min="7681" max="7681" width="16" style="5" customWidth="1"/>
    <col min="7682" max="7683" width="12.125" style="5" customWidth="1"/>
    <col min="7684" max="7684" width="13.75" style="5" customWidth="1"/>
    <col min="7685" max="7685" width="15" style="5" customWidth="1"/>
    <col min="7686" max="7686" width="15.125" style="5" customWidth="1"/>
    <col min="7687" max="7687" width="12.25" style="5" customWidth="1"/>
    <col min="7688" max="7688" width="11.625" style="5" customWidth="1"/>
    <col min="7689" max="7689" width="11.875" style="5" customWidth="1"/>
    <col min="7690" max="7690" width="10.625" style="5" bestFit="1" customWidth="1"/>
    <col min="7691" max="7936" width="8.875" style="5"/>
    <col min="7937" max="7937" width="16" style="5" customWidth="1"/>
    <col min="7938" max="7939" width="12.125" style="5" customWidth="1"/>
    <col min="7940" max="7940" width="13.75" style="5" customWidth="1"/>
    <col min="7941" max="7941" width="15" style="5" customWidth="1"/>
    <col min="7942" max="7942" width="15.125" style="5" customWidth="1"/>
    <col min="7943" max="7943" width="12.25" style="5" customWidth="1"/>
    <col min="7944" max="7944" width="11.625" style="5" customWidth="1"/>
    <col min="7945" max="7945" width="11.875" style="5" customWidth="1"/>
    <col min="7946" max="7946" width="10.625" style="5" bestFit="1" customWidth="1"/>
    <col min="7947" max="8192" width="8.875" style="5"/>
    <col min="8193" max="8193" width="16" style="5" customWidth="1"/>
    <col min="8194" max="8195" width="12.125" style="5" customWidth="1"/>
    <col min="8196" max="8196" width="13.75" style="5" customWidth="1"/>
    <col min="8197" max="8197" width="15" style="5" customWidth="1"/>
    <col min="8198" max="8198" width="15.125" style="5" customWidth="1"/>
    <col min="8199" max="8199" width="12.25" style="5" customWidth="1"/>
    <col min="8200" max="8200" width="11.625" style="5" customWidth="1"/>
    <col min="8201" max="8201" width="11.875" style="5" customWidth="1"/>
    <col min="8202" max="8202" width="10.625" style="5" bestFit="1" customWidth="1"/>
    <col min="8203" max="8448" width="8.875" style="5"/>
    <col min="8449" max="8449" width="16" style="5" customWidth="1"/>
    <col min="8450" max="8451" width="12.125" style="5" customWidth="1"/>
    <col min="8452" max="8452" width="13.75" style="5" customWidth="1"/>
    <col min="8453" max="8453" width="15" style="5" customWidth="1"/>
    <col min="8454" max="8454" width="15.125" style="5" customWidth="1"/>
    <col min="8455" max="8455" width="12.25" style="5" customWidth="1"/>
    <col min="8456" max="8456" width="11.625" style="5" customWidth="1"/>
    <col min="8457" max="8457" width="11.875" style="5" customWidth="1"/>
    <col min="8458" max="8458" width="10.625" style="5" bestFit="1" customWidth="1"/>
    <col min="8459" max="8704" width="8.875" style="5"/>
    <col min="8705" max="8705" width="16" style="5" customWidth="1"/>
    <col min="8706" max="8707" width="12.125" style="5" customWidth="1"/>
    <col min="8708" max="8708" width="13.75" style="5" customWidth="1"/>
    <col min="8709" max="8709" width="15" style="5" customWidth="1"/>
    <col min="8710" max="8710" width="15.125" style="5" customWidth="1"/>
    <col min="8711" max="8711" width="12.25" style="5" customWidth="1"/>
    <col min="8712" max="8712" width="11.625" style="5" customWidth="1"/>
    <col min="8713" max="8713" width="11.875" style="5" customWidth="1"/>
    <col min="8714" max="8714" width="10.625" style="5" bestFit="1" customWidth="1"/>
    <col min="8715" max="8960" width="8.875" style="5"/>
    <col min="8961" max="8961" width="16" style="5" customWidth="1"/>
    <col min="8962" max="8963" width="12.125" style="5" customWidth="1"/>
    <col min="8964" max="8964" width="13.75" style="5" customWidth="1"/>
    <col min="8965" max="8965" width="15" style="5" customWidth="1"/>
    <col min="8966" max="8966" width="15.125" style="5" customWidth="1"/>
    <col min="8967" max="8967" width="12.25" style="5" customWidth="1"/>
    <col min="8968" max="8968" width="11.625" style="5" customWidth="1"/>
    <col min="8969" max="8969" width="11.875" style="5" customWidth="1"/>
    <col min="8970" max="8970" width="10.625" style="5" bestFit="1" customWidth="1"/>
    <col min="8971" max="9216" width="8.875" style="5"/>
    <col min="9217" max="9217" width="16" style="5" customWidth="1"/>
    <col min="9218" max="9219" width="12.125" style="5" customWidth="1"/>
    <col min="9220" max="9220" width="13.75" style="5" customWidth="1"/>
    <col min="9221" max="9221" width="15" style="5" customWidth="1"/>
    <col min="9222" max="9222" width="15.125" style="5" customWidth="1"/>
    <col min="9223" max="9223" width="12.25" style="5" customWidth="1"/>
    <col min="9224" max="9224" width="11.625" style="5" customWidth="1"/>
    <col min="9225" max="9225" width="11.875" style="5" customWidth="1"/>
    <col min="9226" max="9226" width="10.625" style="5" bestFit="1" customWidth="1"/>
    <col min="9227" max="9472" width="8.875" style="5"/>
    <col min="9473" max="9473" width="16" style="5" customWidth="1"/>
    <col min="9474" max="9475" width="12.125" style="5" customWidth="1"/>
    <col min="9476" max="9476" width="13.75" style="5" customWidth="1"/>
    <col min="9477" max="9477" width="15" style="5" customWidth="1"/>
    <col min="9478" max="9478" width="15.125" style="5" customWidth="1"/>
    <col min="9479" max="9479" width="12.25" style="5" customWidth="1"/>
    <col min="9480" max="9480" width="11.625" style="5" customWidth="1"/>
    <col min="9481" max="9481" width="11.875" style="5" customWidth="1"/>
    <col min="9482" max="9482" width="10.625" style="5" bestFit="1" customWidth="1"/>
    <col min="9483" max="9728" width="8.875" style="5"/>
    <col min="9729" max="9729" width="16" style="5" customWidth="1"/>
    <col min="9730" max="9731" width="12.125" style="5" customWidth="1"/>
    <col min="9732" max="9732" width="13.75" style="5" customWidth="1"/>
    <col min="9733" max="9733" width="15" style="5" customWidth="1"/>
    <col min="9734" max="9734" width="15.125" style="5" customWidth="1"/>
    <col min="9735" max="9735" width="12.25" style="5" customWidth="1"/>
    <col min="9736" max="9736" width="11.625" style="5" customWidth="1"/>
    <col min="9737" max="9737" width="11.875" style="5" customWidth="1"/>
    <col min="9738" max="9738" width="10.625" style="5" bestFit="1" customWidth="1"/>
    <col min="9739" max="9984" width="8.875" style="5"/>
    <col min="9985" max="9985" width="16" style="5" customWidth="1"/>
    <col min="9986" max="9987" width="12.125" style="5" customWidth="1"/>
    <col min="9988" max="9988" width="13.75" style="5" customWidth="1"/>
    <col min="9989" max="9989" width="15" style="5" customWidth="1"/>
    <col min="9990" max="9990" width="15.125" style="5" customWidth="1"/>
    <col min="9991" max="9991" width="12.25" style="5" customWidth="1"/>
    <col min="9992" max="9992" width="11.625" style="5" customWidth="1"/>
    <col min="9993" max="9993" width="11.875" style="5" customWidth="1"/>
    <col min="9994" max="9994" width="10.625" style="5" bestFit="1" customWidth="1"/>
    <col min="9995" max="10240" width="8.875" style="5"/>
    <col min="10241" max="10241" width="16" style="5" customWidth="1"/>
    <col min="10242" max="10243" width="12.125" style="5" customWidth="1"/>
    <col min="10244" max="10244" width="13.75" style="5" customWidth="1"/>
    <col min="10245" max="10245" width="15" style="5" customWidth="1"/>
    <col min="10246" max="10246" width="15.125" style="5" customWidth="1"/>
    <col min="10247" max="10247" width="12.25" style="5" customWidth="1"/>
    <col min="10248" max="10248" width="11.625" style="5" customWidth="1"/>
    <col min="10249" max="10249" width="11.875" style="5" customWidth="1"/>
    <col min="10250" max="10250" width="10.625" style="5" bestFit="1" customWidth="1"/>
    <col min="10251" max="10496" width="8.875" style="5"/>
    <col min="10497" max="10497" width="16" style="5" customWidth="1"/>
    <col min="10498" max="10499" width="12.125" style="5" customWidth="1"/>
    <col min="10500" max="10500" width="13.75" style="5" customWidth="1"/>
    <col min="10501" max="10501" width="15" style="5" customWidth="1"/>
    <col min="10502" max="10502" width="15.125" style="5" customWidth="1"/>
    <col min="10503" max="10503" width="12.25" style="5" customWidth="1"/>
    <col min="10504" max="10504" width="11.625" style="5" customWidth="1"/>
    <col min="10505" max="10505" width="11.875" style="5" customWidth="1"/>
    <col min="10506" max="10506" width="10.625" style="5" bestFit="1" customWidth="1"/>
    <col min="10507" max="10752" width="8.875" style="5"/>
    <col min="10753" max="10753" width="16" style="5" customWidth="1"/>
    <col min="10754" max="10755" width="12.125" style="5" customWidth="1"/>
    <col min="10756" max="10756" width="13.75" style="5" customWidth="1"/>
    <col min="10757" max="10757" width="15" style="5" customWidth="1"/>
    <col min="10758" max="10758" width="15.125" style="5" customWidth="1"/>
    <col min="10759" max="10759" width="12.25" style="5" customWidth="1"/>
    <col min="10760" max="10760" width="11.625" style="5" customWidth="1"/>
    <col min="10761" max="10761" width="11.875" style="5" customWidth="1"/>
    <col min="10762" max="10762" width="10.625" style="5" bestFit="1" customWidth="1"/>
    <col min="10763" max="11008" width="8.875" style="5"/>
    <col min="11009" max="11009" width="16" style="5" customWidth="1"/>
    <col min="11010" max="11011" width="12.125" style="5" customWidth="1"/>
    <col min="11012" max="11012" width="13.75" style="5" customWidth="1"/>
    <col min="11013" max="11013" width="15" style="5" customWidth="1"/>
    <col min="11014" max="11014" width="15.125" style="5" customWidth="1"/>
    <col min="11015" max="11015" width="12.25" style="5" customWidth="1"/>
    <col min="11016" max="11016" width="11.625" style="5" customWidth="1"/>
    <col min="11017" max="11017" width="11.875" style="5" customWidth="1"/>
    <col min="11018" max="11018" width="10.625" style="5" bestFit="1" customWidth="1"/>
    <col min="11019" max="11264" width="8.875" style="5"/>
    <col min="11265" max="11265" width="16" style="5" customWidth="1"/>
    <col min="11266" max="11267" width="12.125" style="5" customWidth="1"/>
    <col min="11268" max="11268" width="13.75" style="5" customWidth="1"/>
    <col min="11269" max="11269" width="15" style="5" customWidth="1"/>
    <col min="11270" max="11270" width="15.125" style="5" customWidth="1"/>
    <col min="11271" max="11271" width="12.25" style="5" customWidth="1"/>
    <col min="11272" max="11272" width="11.625" style="5" customWidth="1"/>
    <col min="11273" max="11273" width="11.875" style="5" customWidth="1"/>
    <col min="11274" max="11274" width="10.625" style="5" bestFit="1" customWidth="1"/>
    <col min="11275" max="11520" width="8.875" style="5"/>
    <col min="11521" max="11521" width="16" style="5" customWidth="1"/>
    <col min="11522" max="11523" width="12.125" style="5" customWidth="1"/>
    <col min="11524" max="11524" width="13.75" style="5" customWidth="1"/>
    <col min="11525" max="11525" width="15" style="5" customWidth="1"/>
    <col min="11526" max="11526" width="15.125" style="5" customWidth="1"/>
    <col min="11527" max="11527" width="12.25" style="5" customWidth="1"/>
    <col min="11528" max="11528" width="11.625" style="5" customWidth="1"/>
    <col min="11529" max="11529" width="11.875" style="5" customWidth="1"/>
    <col min="11530" max="11530" width="10.625" style="5" bestFit="1" customWidth="1"/>
    <col min="11531" max="11776" width="8.875" style="5"/>
    <col min="11777" max="11777" width="16" style="5" customWidth="1"/>
    <col min="11778" max="11779" width="12.125" style="5" customWidth="1"/>
    <col min="11780" max="11780" width="13.75" style="5" customWidth="1"/>
    <col min="11781" max="11781" width="15" style="5" customWidth="1"/>
    <col min="11782" max="11782" width="15.125" style="5" customWidth="1"/>
    <col min="11783" max="11783" width="12.25" style="5" customWidth="1"/>
    <col min="11784" max="11784" width="11.625" style="5" customWidth="1"/>
    <col min="11785" max="11785" width="11.875" style="5" customWidth="1"/>
    <col min="11786" max="11786" width="10.625" style="5" bestFit="1" customWidth="1"/>
    <col min="11787" max="12032" width="8.875" style="5"/>
    <col min="12033" max="12033" width="16" style="5" customWidth="1"/>
    <col min="12034" max="12035" width="12.125" style="5" customWidth="1"/>
    <col min="12036" max="12036" width="13.75" style="5" customWidth="1"/>
    <col min="12037" max="12037" width="15" style="5" customWidth="1"/>
    <col min="12038" max="12038" width="15.125" style="5" customWidth="1"/>
    <col min="12039" max="12039" width="12.25" style="5" customWidth="1"/>
    <col min="12040" max="12040" width="11.625" style="5" customWidth="1"/>
    <col min="12041" max="12041" width="11.875" style="5" customWidth="1"/>
    <col min="12042" max="12042" width="10.625" style="5" bestFit="1" customWidth="1"/>
    <col min="12043" max="12288" width="8.875" style="5"/>
    <col min="12289" max="12289" width="16" style="5" customWidth="1"/>
    <col min="12290" max="12291" width="12.125" style="5" customWidth="1"/>
    <col min="12292" max="12292" width="13.75" style="5" customWidth="1"/>
    <col min="12293" max="12293" width="15" style="5" customWidth="1"/>
    <col min="12294" max="12294" width="15.125" style="5" customWidth="1"/>
    <col min="12295" max="12295" width="12.25" style="5" customWidth="1"/>
    <col min="12296" max="12296" width="11.625" style="5" customWidth="1"/>
    <col min="12297" max="12297" width="11.875" style="5" customWidth="1"/>
    <col min="12298" max="12298" width="10.625" style="5" bestFit="1" customWidth="1"/>
    <col min="12299" max="12544" width="8.875" style="5"/>
    <col min="12545" max="12545" width="16" style="5" customWidth="1"/>
    <col min="12546" max="12547" width="12.125" style="5" customWidth="1"/>
    <col min="12548" max="12548" width="13.75" style="5" customWidth="1"/>
    <col min="12549" max="12549" width="15" style="5" customWidth="1"/>
    <col min="12550" max="12550" width="15.125" style="5" customWidth="1"/>
    <col min="12551" max="12551" width="12.25" style="5" customWidth="1"/>
    <col min="12552" max="12552" width="11.625" style="5" customWidth="1"/>
    <col min="12553" max="12553" width="11.875" style="5" customWidth="1"/>
    <col min="12554" max="12554" width="10.625" style="5" bestFit="1" customWidth="1"/>
    <col min="12555" max="12800" width="8.875" style="5"/>
    <col min="12801" max="12801" width="16" style="5" customWidth="1"/>
    <col min="12802" max="12803" width="12.125" style="5" customWidth="1"/>
    <col min="12804" max="12804" width="13.75" style="5" customWidth="1"/>
    <col min="12805" max="12805" width="15" style="5" customWidth="1"/>
    <col min="12806" max="12806" width="15.125" style="5" customWidth="1"/>
    <col min="12807" max="12807" width="12.25" style="5" customWidth="1"/>
    <col min="12808" max="12808" width="11.625" style="5" customWidth="1"/>
    <col min="12809" max="12809" width="11.875" style="5" customWidth="1"/>
    <col min="12810" max="12810" width="10.625" style="5" bestFit="1" customWidth="1"/>
    <col min="12811" max="13056" width="8.875" style="5"/>
    <col min="13057" max="13057" width="16" style="5" customWidth="1"/>
    <col min="13058" max="13059" width="12.125" style="5" customWidth="1"/>
    <col min="13060" max="13060" width="13.75" style="5" customWidth="1"/>
    <col min="13061" max="13061" width="15" style="5" customWidth="1"/>
    <col min="13062" max="13062" width="15.125" style="5" customWidth="1"/>
    <col min="13063" max="13063" width="12.25" style="5" customWidth="1"/>
    <col min="13064" max="13064" width="11.625" style="5" customWidth="1"/>
    <col min="13065" max="13065" width="11.875" style="5" customWidth="1"/>
    <col min="13066" max="13066" width="10.625" style="5" bestFit="1" customWidth="1"/>
    <col min="13067" max="13312" width="8.875" style="5"/>
    <col min="13313" max="13313" width="16" style="5" customWidth="1"/>
    <col min="13314" max="13315" width="12.125" style="5" customWidth="1"/>
    <col min="13316" max="13316" width="13.75" style="5" customWidth="1"/>
    <col min="13317" max="13317" width="15" style="5" customWidth="1"/>
    <col min="13318" max="13318" width="15.125" style="5" customWidth="1"/>
    <col min="13319" max="13319" width="12.25" style="5" customWidth="1"/>
    <col min="13320" max="13320" width="11.625" style="5" customWidth="1"/>
    <col min="13321" max="13321" width="11.875" style="5" customWidth="1"/>
    <col min="13322" max="13322" width="10.625" style="5" bestFit="1" customWidth="1"/>
    <col min="13323" max="13568" width="8.875" style="5"/>
    <col min="13569" max="13569" width="16" style="5" customWidth="1"/>
    <col min="13570" max="13571" width="12.125" style="5" customWidth="1"/>
    <col min="13572" max="13572" width="13.75" style="5" customWidth="1"/>
    <col min="13573" max="13573" width="15" style="5" customWidth="1"/>
    <col min="13574" max="13574" width="15.125" style="5" customWidth="1"/>
    <col min="13575" max="13575" width="12.25" style="5" customWidth="1"/>
    <col min="13576" max="13576" width="11.625" style="5" customWidth="1"/>
    <col min="13577" max="13577" width="11.875" style="5" customWidth="1"/>
    <col min="13578" max="13578" width="10.625" style="5" bestFit="1" customWidth="1"/>
    <col min="13579" max="13824" width="8.875" style="5"/>
    <col min="13825" max="13825" width="16" style="5" customWidth="1"/>
    <col min="13826" max="13827" width="12.125" style="5" customWidth="1"/>
    <col min="13828" max="13828" width="13.75" style="5" customWidth="1"/>
    <col min="13829" max="13829" width="15" style="5" customWidth="1"/>
    <col min="13830" max="13830" width="15.125" style="5" customWidth="1"/>
    <col min="13831" max="13831" width="12.25" style="5" customWidth="1"/>
    <col min="13832" max="13832" width="11.625" style="5" customWidth="1"/>
    <col min="13833" max="13833" width="11.875" style="5" customWidth="1"/>
    <col min="13834" max="13834" width="10.625" style="5" bestFit="1" customWidth="1"/>
    <col min="13835" max="14080" width="8.875" style="5"/>
    <col min="14081" max="14081" width="16" style="5" customWidth="1"/>
    <col min="14082" max="14083" width="12.125" style="5" customWidth="1"/>
    <col min="14084" max="14084" width="13.75" style="5" customWidth="1"/>
    <col min="14085" max="14085" width="15" style="5" customWidth="1"/>
    <col min="14086" max="14086" width="15.125" style="5" customWidth="1"/>
    <col min="14087" max="14087" width="12.25" style="5" customWidth="1"/>
    <col min="14088" max="14088" width="11.625" style="5" customWidth="1"/>
    <col min="14089" max="14089" width="11.875" style="5" customWidth="1"/>
    <col min="14090" max="14090" width="10.625" style="5" bestFit="1" customWidth="1"/>
    <col min="14091" max="14336" width="8.875" style="5"/>
    <col min="14337" max="14337" width="16" style="5" customWidth="1"/>
    <col min="14338" max="14339" width="12.125" style="5" customWidth="1"/>
    <col min="14340" max="14340" width="13.75" style="5" customWidth="1"/>
    <col min="14341" max="14341" width="15" style="5" customWidth="1"/>
    <col min="14342" max="14342" width="15.125" style="5" customWidth="1"/>
    <col min="14343" max="14343" width="12.25" style="5" customWidth="1"/>
    <col min="14344" max="14344" width="11.625" style="5" customWidth="1"/>
    <col min="14345" max="14345" width="11.875" style="5" customWidth="1"/>
    <col min="14346" max="14346" width="10.625" style="5" bestFit="1" customWidth="1"/>
    <col min="14347" max="14592" width="8.875" style="5"/>
    <col min="14593" max="14593" width="16" style="5" customWidth="1"/>
    <col min="14594" max="14595" width="12.125" style="5" customWidth="1"/>
    <col min="14596" max="14596" width="13.75" style="5" customWidth="1"/>
    <col min="14597" max="14597" width="15" style="5" customWidth="1"/>
    <col min="14598" max="14598" width="15.125" style="5" customWidth="1"/>
    <col min="14599" max="14599" width="12.25" style="5" customWidth="1"/>
    <col min="14600" max="14600" width="11.625" style="5" customWidth="1"/>
    <col min="14601" max="14601" width="11.875" style="5" customWidth="1"/>
    <col min="14602" max="14602" width="10.625" style="5" bestFit="1" customWidth="1"/>
    <col min="14603" max="14848" width="8.875" style="5"/>
    <col min="14849" max="14849" width="16" style="5" customWidth="1"/>
    <col min="14850" max="14851" width="12.125" style="5" customWidth="1"/>
    <col min="14852" max="14852" width="13.75" style="5" customWidth="1"/>
    <col min="14853" max="14853" width="15" style="5" customWidth="1"/>
    <col min="14854" max="14854" width="15.125" style="5" customWidth="1"/>
    <col min="14855" max="14855" width="12.25" style="5" customWidth="1"/>
    <col min="14856" max="14856" width="11.625" style="5" customWidth="1"/>
    <col min="14857" max="14857" width="11.875" style="5" customWidth="1"/>
    <col min="14858" max="14858" width="10.625" style="5" bestFit="1" customWidth="1"/>
    <col min="14859" max="15104" width="8.875" style="5"/>
    <col min="15105" max="15105" width="16" style="5" customWidth="1"/>
    <col min="15106" max="15107" width="12.125" style="5" customWidth="1"/>
    <col min="15108" max="15108" width="13.75" style="5" customWidth="1"/>
    <col min="15109" max="15109" width="15" style="5" customWidth="1"/>
    <col min="15110" max="15110" width="15.125" style="5" customWidth="1"/>
    <col min="15111" max="15111" width="12.25" style="5" customWidth="1"/>
    <col min="15112" max="15112" width="11.625" style="5" customWidth="1"/>
    <col min="15113" max="15113" width="11.875" style="5" customWidth="1"/>
    <col min="15114" max="15114" width="10.625" style="5" bestFit="1" customWidth="1"/>
    <col min="15115" max="15360" width="8.875" style="5"/>
    <col min="15361" max="15361" width="16" style="5" customWidth="1"/>
    <col min="15362" max="15363" width="12.125" style="5" customWidth="1"/>
    <col min="15364" max="15364" width="13.75" style="5" customWidth="1"/>
    <col min="15365" max="15365" width="15" style="5" customWidth="1"/>
    <col min="15366" max="15366" width="15.125" style="5" customWidth="1"/>
    <col min="15367" max="15367" width="12.25" style="5" customWidth="1"/>
    <col min="15368" max="15368" width="11.625" style="5" customWidth="1"/>
    <col min="15369" max="15369" width="11.875" style="5" customWidth="1"/>
    <col min="15370" max="15370" width="10.625" style="5" bestFit="1" customWidth="1"/>
    <col min="15371" max="15616" width="8.875" style="5"/>
    <col min="15617" max="15617" width="16" style="5" customWidth="1"/>
    <col min="15618" max="15619" width="12.125" style="5" customWidth="1"/>
    <col min="15620" max="15620" width="13.75" style="5" customWidth="1"/>
    <col min="15621" max="15621" width="15" style="5" customWidth="1"/>
    <col min="15622" max="15622" width="15.125" style="5" customWidth="1"/>
    <col min="15623" max="15623" width="12.25" style="5" customWidth="1"/>
    <col min="15624" max="15624" width="11.625" style="5" customWidth="1"/>
    <col min="15625" max="15625" width="11.875" style="5" customWidth="1"/>
    <col min="15626" max="15626" width="10.625" style="5" bestFit="1" customWidth="1"/>
    <col min="15627" max="15872" width="8.875" style="5"/>
    <col min="15873" max="15873" width="16" style="5" customWidth="1"/>
    <col min="15874" max="15875" width="12.125" style="5" customWidth="1"/>
    <col min="15876" max="15876" width="13.75" style="5" customWidth="1"/>
    <col min="15877" max="15877" width="15" style="5" customWidth="1"/>
    <col min="15878" max="15878" width="15.125" style="5" customWidth="1"/>
    <col min="15879" max="15879" width="12.25" style="5" customWidth="1"/>
    <col min="15880" max="15880" width="11.625" style="5" customWidth="1"/>
    <col min="15881" max="15881" width="11.875" style="5" customWidth="1"/>
    <col min="15882" max="15882" width="10.625" style="5" bestFit="1" customWidth="1"/>
    <col min="15883" max="16128" width="8.875" style="5"/>
    <col min="16129" max="16129" width="16" style="5" customWidth="1"/>
    <col min="16130" max="16131" width="12.125" style="5" customWidth="1"/>
    <col min="16132" max="16132" width="13.75" style="5" customWidth="1"/>
    <col min="16133" max="16133" width="15" style="5" customWidth="1"/>
    <col min="16134" max="16134" width="15.125" style="5" customWidth="1"/>
    <col min="16135" max="16135" width="12.25" style="5" customWidth="1"/>
    <col min="16136" max="16136" width="11.625" style="5" customWidth="1"/>
    <col min="16137" max="16137" width="11.875" style="5" customWidth="1"/>
    <col min="16138" max="16138" width="10.625" style="5" bestFit="1" customWidth="1"/>
    <col min="16139" max="16384" width="8.875" style="5"/>
  </cols>
  <sheetData>
    <row r="1" spans="1:10" ht="19.5">
      <c r="A1" s="583" t="s">
        <v>500</v>
      </c>
      <c r="B1" s="583"/>
      <c r="C1" s="583"/>
      <c r="D1" s="583"/>
      <c r="E1" s="583"/>
      <c r="F1" s="583"/>
      <c r="G1" s="583"/>
      <c r="H1" s="583"/>
      <c r="I1" s="583"/>
      <c r="J1" s="583"/>
    </row>
    <row r="2" spans="1:10" ht="8.25" customHeight="1">
      <c r="G2" s="58"/>
    </row>
    <row r="3" spans="1:10">
      <c r="A3" s="59" t="s">
        <v>104</v>
      </c>
      <c r="B3" s="60"/>
      <c r="C3" s="61"/>
      <c r="D3" s="62"/>
      <c r="E3" s="60"/>
      <c r="F3" s="63"/>
      <c r="G3" s="64"/>
      <c r="H3" s="514"/>
      <c r="I3" s="514"/>
      <c r="J3" s="66"/>
    </row>
    <row r="4" spans="1:10">
      <c r="A4" s="67" t="s">
        <v>501</v>
      </c>
      <c r="B4" s="8" t="s">
        <v>446</v>
      </c>
      <c r="C4" s="68" t="s">
        <v>447</v>
      </c>
      <c r="D4" s="69" t="s">
        <v>155</v>
      </c>
      <c r="E4" s="8" t="s">
        <v>446</v>
      </c>
      <c r="F4" s="494" t="s">
        <v>447</v>
      </c>
      <c r="G4" s="71" t="s">
        <v>156</v>
      </c>
      <c r="H4" s="515" t="s">
        <v>446</v>
      </c>
      <c r="I4" s="516" t="s">
        <v>447</v>
      </c>
      <c r="J4" s="72" t="s">
        <v>156</v>
      </c>
    </row>
    <row r="5" spans="1:10">
      <c r="A5" s="14"/>
      <c r="B5" s="8" t="s">
        <v>32</v>
      </c>
      <c r="C5" s="73" t="s">
        <v>32</v>
      </c>
      <c r="D5" s="420" t="s">
        <v>1</v>
      </c>
      <c r="E5" s="74" t="s">
        <v>33</v>
      </c>
      <c r="F5" s="495" t="s">
        <v>33</v>
      </c>
      <c r="G5" s="420" t="s">
        <v>1</v>
      </c>
      <c r="H5" s="517" t="s">
        <v>105</v>
      </c>
      <c r="I5" s="518" t="s">
        <v>106</v>
      </c>
      <c r="J5" s="420" t="s">
        <v>1</v>
      </c>
    </row>
    <row r="6" spans="1:10">
      <c r="A6" s="77" t="s">
        <v>4</v>
      </c>
      <c r="B6" s="17"/>
      <c r="C6" s="78"/>
      <c r="D6" s="79"/>
      <c r="E6" s="17"/>
      <c r="F6" s="496"/>
      <c r="G6" s="79"/>
      <c r="H6" s="519"/>
      <c r="I6" s="520"/>
      <c r="J6" s="79"/>
    </row>
    <row r="7" spans="1:10">
      <c r="A7" s="77" t="s">
        <v>5</v>
      </c>
      <c r="B7" s="22">
        <f>SUM(B8:B10)</f>
        <v>337875</v>
      </c>
      <c r="C7" s="81">
        <v>487703</v>
      </c>
      <c r="D7" s="469">
        <f>IF(C7,(B7-C7)/C7,0)</f>
        <v>-0.30721156113454295</v>
      </c>
      <c r="E7" s="22">
        <f>SUM(E8:E10)</f>
        <v>353904885</v>
      </c>
      <c r="F7" s="81">
        <v>518848027</v>
      </c>
      <c r="G7" s="469">
        <f>IF(F7,(E7-F7)/F7,0)</f>
        <v>-0.31790261004500264</v>
      </c>
      <c r="H7" s="521">
        <f>IF(B7,E7/B7,0)</f>
        <v>1047.4432408435073</v>
      </c>
      <c r="I7" s="522">
        <f>IF(C7,F7/C7,0)</f>
        <v>1063.8606426452166</v>
      </c>
      <c r="J7" s="469">
        <f>IF(I7,(H7-I7)/I7,0)</f>
        <v>-1.5431910105151114E-2</v>
      </c>
    </row>
    <row r="8" spans="1:10">
      <c r="A8" s="423" t="s">
        <v>197</v>
      </c>
      <c r="B8" s="28">
        <f>整車!E8</f>
        <v>306799</v>
      </c>
      <c r="C8" s="85">
        <v>440058</v>
      </c>
      <c r="D8" s="469">
        <f t="shared" ref="D8:D67" si="0">IF(C8,(B8-C8)/C8,0)</f>
        <v>-0.30282144626390156</v>
      </c>
      <c r="E8" s="27">
        <f>整車!G8</f>
        <v>308326671</v>
      </c>
      <c r="F8" s="85">
        <v>455285868</v>
      </c>
      <c r="G8" s="469">
        <f t="shared" ref="G8:G67" si="1">IF(F8,(E8-F8)/F8,0)</f>
        <v>-0.32278444671601358</v>
      </c>
      <c r="H8" s="521">
        <f t="shared" ref="H8:H10" si="2">IF(B8,E8/B8,0)</f>
        <v>1004.9793871557599</v>
      </c>
      <c r="I8" s="523">
        <f t="shared" ref="I8:I10" si="3">IF(C8,F8/C8,0)</f>
        <v>1034.6042294424826</v>
      </c>
      <c r="J8" s="469">
        <f t="shared" ref="J8:J67" si="4">IF(I8,(H8-I8)/I8,0)</f>
        <v>-2.863398528989838E-2</v>
      </c>
    </row>
    <row r="9" spans="1:10">
      <c r="A9" s="424" t="s">
        <v>6</v>
      </c>
      <c r="B9" s="28">
        <f>整車!E9</f>
        <v>26417</v>
      </c>
      <c r="C9" s="85">
        <v>38569</v>
      </c>
      <c r="D9" s="469">
        <f t="shared" si="0"/>
        <v>-0.31507168969898103</v>
      </c>
      <c r="E9" s="27">
        <f>整車!G9</f>
        <v>39000764</v>
      </c>
      <c r="F9" s="85">
        <v>51109110</v>
      </c>
      <c r="G9" s="469">
        <f t="shared" si="1"/>
        <v>-0.23691169734710701</v>
      </c>
      <c r="H9" s="521">
        <f t="shared" si="2"/>
        <v>1476.3509861074308</v>
      </c>
      <c r="I9" s="523">
        <f t="shared" si="3"/>
        <v>1325.1344343903136</v>
      </c>
      <c r="J9" s="469">
        <f t="shared" si="4"/>
        <v>0.11411412139983447</v>
      </c>
    </row>
    <row r="10" spans="1:10">
      <c r="A10" s="424" t="s">
        <v>7</v>
      </c>
      <c r="B10" s="28">
        <f>整車!E10</f>
        <v>4659</v>
      </c>
      <c r="C10" s="85">
        <v>9076</v>
      </c>
      <c r="D10" s="469">
        <f t="shared" si="0"/>
        <v>-0.48666813574261791</v>
      </c>
      <c r="E10" s="27">
        <f>整車!G10</f>
        <v>6577450</v>
      </c>
      <c r="F10" s="85">
        <v>12453049</v>
      </c>
      <c r="G10" s="469">
        <f t="shared" si="1"/>
        <v>-0.47182011409414676</v>
      </c>
      <c r="H10" s="521">
        <f t="shared" si="2"/>
        <v>1411.772912642198</v>
      </c>
      <c r="I10" s="523">
        <f t="shared" si="3"/>
        <v>1372.0856104010577</v>
      </c>
      <c r="J10" s="469">
        <f t="shared" si="4"/>
        <v>2.8924800275064305E-2</v>
      </c>
    </row>
    <row r="11" spans="1:10">
      <c r="A11" s="30"/>
      <c r="B11" s="28"/>
      <c r="C11" s="86"/>
      <c r="D11" s="469"/>
      <c r="E11" s="27"/>
      <c r="F11" s="86"/>
      <c r="G11" s="469"/>
      <c r="H11" s="521"/>
      <c r="I11" s="524"/>
      <c r="J11" s="469"/>
    </row>
    <row r="12" spans="1:10">
      <c r="A12" s="32" t="s">
        <v>8</v>
      </c>
      <c r="B12" s="33">
        <f>SUM(B13:B39)</f>
        <v>256508</v>
      </c>
      <c r="C12" s="87">
        <v>384611</v>
      </c>
      <c r="D12" s="469">
        <f t="shared" si="0"/>
        <v>-0.33307159701620598</v>
      </c>
      <c r="E12" s="33">
        <f>SUM(E13:E39)</f>
        <v>291177142</v>
      </c>
      <c r="F12" s="87">
        <v>373452369</v>
      </c>
      <c r="G12" s="469">
        <f t="shared" si="1"/>
        <v>-0.22030982751645098</v>
      </c>
      <c r="H12" s="521">
        <f t="shared" ref="H12:H66" si="5">IF(B12,E12/B12,0)</f>
        <v>1135.1581315202645</v>
      </c>
      <c r="I12" s="525">
        <f t="shared" ref="I12:I67" si="6">IF(C12,F12/C12,0)</f>
        <v>970.98722865440664</v>
      </c>
      <c r="J12" s="469">
        <f t="shared" si="4"/>
        <v>0.16907627414766907</v>
      </c>
    </row>
    <row r="13" spans="1:10">
      <c r="A13" s="423" t="s">
        <v>198</v>
      </c>
      <c r="B13" s="27">
        <f>整車!E13</f>
        <v>85477</v>
      </c>
      <c r="C13" s="85">
        <v>124269</v>
      </c>
      <c r="D13" s="469">
        <f t="shared" si="0"/>
        <v>-0.31216152057230684</v>
      </c>
      <c r="E13" s="27">
        <f>整車!G13</f>
        <v>142313509</v>
      </c>
      <c r="F13" s="85">
        <v>173586595</v>
      </c>
      <c r="G13" s="469">
        <f t="shared" si="1"/>
        <v>-0.18015841603437177</v>
      </c>
      <c r="H13" s="521">
        <f t="shared" si="5"/>
        <v>1664.9333621909987</v>
      </c>
      <c r="I13" s="523">
        <f t="shared" si="6"/>
        <v>1396.8616066758402</v>
      </c>
      <c r="J13" s="469">
        <f t="shared" si="4"/>
        <v>0.19191003191296668</v>
      </c>
    </row>
    <row r="14" spans="1:10">
      <c r="A14" s="423" t="s">
        <v>199</v>
      </c>
      <c r="B14" s="27">
        <f>整車!E14</f>
        <v>49886</v>
      </c>
      <c r="C14" s="85">
        <v>87122</v>
      </c>
      <c r="D14" s="469">
        <f t="shared" si="0"/>
        <v>-0.42740065655058423</v>
      </c>
      <c r="E14" s="27">
        <f>整車!G14</f>
        <v>38609261</v>
      </c>
      <c r="F14" s="85">
        <v>54841286</v>
      </c>
      <c r="G14" s="469">
        <f t="shared" si="1"/>
        <v>-0.29598184477293255</v>
      </c>
      <c r="H14" s="521">
        <f t="shared" si="5"/>
        <v>773.94982560237338</v>
      </c>
      <c r="I14" s="523">
        <f t="shared" si="6"/>
        <v>629.47689446982395</v>
      </c>
      <c r="J14" s="469">
        <f t="shared" si="4"/>
        <v>0.22951268331180219</v>
      </c>
    </row>
    <row r="15" spans="1:10">
      <c r="A15" s="424" t="s">
        <v>9</v>
      </c>
      <c r="B15" s="27">
        <f>整車!E15</f>
        <v>14080</v>
      </c>
      <c r="C15" s="85">
        <v>12436</v>
      </c>
      <c r="D15" s="469">
        <f t="shared" si="0"/>
        <v>0.13219684786104857</v>
      </c>
      <c r="E15" s="27">
        <f>整車!G15</f>
        <v>23259284</v>
      </c>
      <c r="F15" s="85">
        <v>15120815</v>
      </c>
      <c r="G15" s="469">
        <f t="shared" si="1"/>
        <v>0.53822952003579172</v>
      </c>
      <c r="H15" s="521">
        <f t="shared" si="5"/>
        <v>1651.9377840909092</v>
      </c>
      <c r="I15" s="523">
        <f t="shared" si="6"/>
        <v>1215.8905596654872</v>
      </c>
      <c r="J15" s="469">
        <f t="shared" si="4"/>
        <v>0.35862374369070371</v>
      </c>
    </row>
    <row r="16" spans="1:10">
      <c r="A16" s="423" t="s">
        <v>200</v>
      </c>
      <c r="B16" s="27">
        <f>整車!E16</f>
        <v>10306</v>
      </c>
      <c r="C16" s="85">
        <v>38090</v>
      </c>
      <c r="D16" s="469">
        <f t="shared" si="0"/>
        <v>-0.72943029666579151</v>
      </c>
      <c r="E16" s="27">
        <f>整車!G16</f>
        <v>17420407</v>
      </c>
      <c r="F16" s="85">
        <v>34481079</v>
      </c>
      <c r="G16" s="469">
        <f t="shared" si="1"/>
        <v>-0.49478358841380804</v>
      </c>
      <c r="H16" s="521">
        <f t="shared" si="5"/>
        <v>1690.3169998059384</v>
      </c>
      <c r="I16" s="523">
        <f t="shared" si="6"/>
        <v>905.25279600945134</v>
      </c>
      <c r="J16" s="469">
        <f t="shared" si="4"/>
        <v>0.86723201215971779</v>
      </c>
    </row>
    <row r="17" spans="1:10">
      <c r="A17" s="424" t="s">
        <v>10</v>
      </c>
      <c r="B17" s="27">
        <f>整車!E17</f>
        <v>12889</v>
      </c>
      <c r="C17" s="85">
        <v>13559</v>
      </c>
      <c r="D17" s="469">
        <f t="shared" si="0"/>
        <v>-4.9413673574747401E-2</v>
      </c>
      <c r="E17" s="27">
        <f>整車!G17</f>
        <v>19183597</v>
      </c>
      <c r="F17" s="85">
        <v>19759127</v>
      </c>
      <c r="G17" s="469">
        <f t="shared" si="1"/>
        <v>-2.9127298994535537E-2</v>
      </c>
      <c r="H17" s="521">
        <f t="shared" si="5"/>
        <v>1488.3696950888354</v>
      </c>
      <c r="I17" s="523">
        <f t="shared" si="6"/>
        <v>1457.2702264178774</v>
      </c>
      <c r="J17" s="469">
        <f t="shared" si="4"/>
        <v>2.1340907202505432E-2</v>
      </c>
    </row>
    <row r="18" spans="1:10">
      <c r="A18" s="424" t="s">
        <v>11</v>
      </c>
      <c r="B18" s="27">
        <f>整車!E18</f>
        <v>24375</v>
      </c>
      <c r="C18" s="85">
        <v>33729</v>
      </c>
      <c r="D18" s="469">
        <f t="shared" si="0"/>
        <v>-0.27732811527172463</v>
      </c>
      <c r="E18" s="27">
        <f>整車!G18</f>
        <v>24330657</v>
      </c>
      <c r="F18" s="85">
        <v>45610147</v>
      </c>
      <c r="G18" s="469">
        <f t="shared" si="1"/>
        <v>-0.46655166447939755</v>
      </c>
      <c r="H18" s="521">
        <f t="shared" si="5"/>
        <v>998.18079999999998</v>
      </c>
      <c r="I18" s="523">
        <f t="shared" si="6"/>
        <v>1352.2531649322541</v>
      </c>
      <c r="J18" s="469">
        <f t="shared" si="4"/>
        <v>-0.26183881399899894</v>
      </c>
    </row>
    <row r="19" spans="1:10">
      <c r="A19" s="423" t="s">
        <v>201</v>
      </c>
      <c r="B19" s="27">
        <f>整車!E19</f>
        <v>15429</v>
      </c>
      <c r="C19" s="85">
        <v>17981</v>
      </c>
      <c r="D19" s="469">
        <f t="shared" si="0"/>
        <v>-0.14192759023413604</v>
      </c>
      <c r="E19" s="27">
        <f>整車!G19</f>
        <v>3227272</v>
      </c>
      <c r="F19" s="85">
        <v>5504533</v>
      </c>
      <c r="G19" s="469">
        <f t="shared" si="1"/>
        <v>-0.41370648518230341</v>
      </c>
      <c r="H19" s="521">
        <f t="shared" si="5"/>
        <v>209.16922678073757</v>
      </c>
      <c r="I19" s="523">
        <f t="shared" si="6"/>
        <v>306.13052666703743</v>
      </c>
      <c r="J19" s="469">
        <f t="shared" si="4"/>
        <v>-0.3167318886553242</v>
      </c>
    </row>
    <row r="20" spans="1:10">
      <c r="A20" s="424" t="s">
        <v>202</v>
      </c>
      <c r="B20" s="27">
        <f>整車!E20</f>
        <v>24</v>
      </c>
      <c r="C20" s="85">
        <v>85</v>
      </c>
      <c r="D20" s="469">
        <f t="shared" si="0"/>
        <v>-0.71764705882352942</v>
      </c>
      <c r="E20" s="27">
        <f>整車!G20</f>
        <v>55265</v>
      </c>
      <c r="F20" s="85">
        <v>175126</v>
      </c>
      <c r="G20" s="469">
        <f t="shared" si="1"/>
        <v>-0.68442721240706694</v>
      </c>
      <c r="H20" s="521">
        <f t="shared" si="5"/>
        <v>2302.7083333333335</v>
      </c>
      <c r="I20" s="523">
        <f t="shared" si="6"/>
        <v>2060.3058823529414</v>
      </c>
      <c r="J20" s="469">
        <f t="shared" si="4"/>
        <v>0.11765362272497133</v>
      </c>
    </row>
    <row r="21" spans="1:10">
      <c r="A21" s="423" t="s">
        <v>203</v>
      </c>
      <c r="B21" s="27">
        <f>整車!E21</f>
        <v>34</v>
      </c>
      <c r="C21" s="85">
        <v>1895</v>
      </c>
      <c r="D21" s="469">
        <f t="shared" si="0"/>
        <v>-0.98205804749340364</v>
      </c>
      <c r="E21" s="27">
        <f>整車!G21</f>
        <v>5233</v>
      </c>
      <c r="F21" s="85">
        <v>445459</v>
      </c>
      <c r="G21" s="469">
        <f t="shared" si="1"/>
        <v>-0.98825256645392734</v>
      </c>
      <c r="H21" s="521">
        <f t="shared" si="5"/>
        <v>153.91176470588235</v>
      </c>
      <c r="I21" s="523">
        <f t="shared" si="6"/>
        <v>235.0707124010554</v>
      </c>
      <c r="J21" s="469">
        <f t="shared" si="4"/>
        <v>-0.34525333618212439</v>
      </c>
    </row>
    <row r="22" spans="1:10">
      <c r="A22" s="424" t="s">
        <v>13</v>
      </c>
      <c r="B22" s="27">
        <f>整車!E22</f>
        <v>1959</v>
      </c>
      <c r="C22" s="85">
        <v>0</v>
      </c>
      <c r="D22" s="469">
        <v>0</v>
      </c>
      <c r="E22" s="27">
        <f>整車!G22</f>
        <v>961724</v>
      </c>
      <c r="F22" s="85">
        <v>0</v>
      </c>
      <c r="G22" s="469">
        <v>0</v>
      </c>
      <c r="H22" s="521">
        <f t="shared" si="5"/>
        <v>490.92598264420621</v>
      </c>
      <c r="I22" s="523">
        <f t="shared" si="6"/>
        <v>0</v>
      </c>
      <c r="J22" s="469">
        <f t="shared" si="4"/>
        <v>0</v>
      </c>
    </row>
    <row r="23" spans="1:10">
      <c r="A23" s="424" t="s">
        <v>14</v>
      </c>
      <c r="B23" s="27">
        <f>整車!E23</f>
        <v>151</v>
      </c>
      <c r="C23" s="85">
        <v>161</v>
      </c>
      <c r="D23" s="469">
        <f t="shared" si="0"/>
        <v>-6.2111801242236024E-2</v>
      </c>
      <c r="E23" s="27">
        <f>整車!G23</f>
        <v>426812</v>
      </c>
      <c r="F23" s="85">
        <v>414738</v>
      </c>
      <c r="G23" s="469">
        <f t="shared" si="1"/>
        <v>2.9112355270074119E-2</v>
      </c>
      <c r="H23" s="521">
        <f t="shared" si="5"/>
        <v>2826.5695364238409</v>
      </c>
      <c r="I23" s="523">
        <f t="shared" si="6"/>
        <v>2576.0124223602484</v>
      </c>
      <c r="J23" s="469">
        <f t="shared" si="4"/>
        <v>9.7265491380675015E-2</v>
      </c>
    </row>
    <row r="24" spans="1:10">
      <c r="A24" s="424" t="s">
        <v>15</v>
      </c>
      <c r="B24" s="27">
        <f>整車!E24</f>
        <v>65</v>
      </c>
      <c r="C24" s="85">
        <v>1650</v>
      </c>
      <c r="D24" s="469">
        <f t="shared" si="0"/>
        <v>-0.96060606060606057</v>
      </c>
      <c r="E24" s="27">
        <f>整車!G24</f>
        <v>149544</v>
      </c>
      <c r="F24" s="85">
        <v>1159739</v>
      </c>
      <c r="G24" s="469">
        <f t="shared" si="1"/>
        <v>-0.87105374571347516</v>
      </c>
      <c r="H24" s="521">
        <f t="shared" si="5"/>
        <v>2300.6769230769232</v>
      </c>
      <c r="I24" s="523">
        <f t="shared" si="6"/>
        <v>702.87212121212121</v>
      </c>
      <c r="J24" s="469">
        <f t="shared" si="4"/>
        <v>2.2732510703502453</v>
      </c>
    </row>
    <row r="25" spans="1:10">
      <c r="A25" s="423" t="s">
        <v>204</v>
      </c>
      <c r="B25" s="27">
        <f>整車!E25</f>
        <v>8913</v>
      </c>
      <c r="C25" s="85">
        <v>22195</v>
      </c>
      <c r="D25" s="469">
        <f t="shared" si="0"/>
        <v>-0.5984230682586168</v>
      </c>
      <c r="E25" s="27">
        <f>整車!G25</f>
        <v>3049795</v>
      </c>
      <c r="F25" s="85">
        <v>4910709</v>
      </c>
      <c r="G25" s="469">
        <f t="shared" si="1"/>
        <v>-0.3789501678881807</v>
      </c>
      <c r="H25" s="521">
        <f t="shared" si="5"/>
        <v>342.17379109166387</v>
      </c>
      <c r="I25" s="523">
        <f t="shared" si="6"/>
        <v>221.25293985131788</v>
      </c>
      <c r="J25" s="469">
        <f t="shared" si="4"/>
        <v>0.54652765889395594</v>
      </c>
    </row>
    <row r="26" spans="1:10">
      <c r="A26" s="423" t="s">
        <v>205</v>
      </c>
      <c r="B26" s="27">
        <f>整車!E26</f>
        <v>177</v>
      </c>
      <c r="C26" s="85">
        <v>1936</v>
      </c>
      <c r="D26" s="469">
        <f t="shared" si="0"/>
        <v>-0.90857438016528924</v>
      </c>
      <c r="E26" s="27">
        <f>整車!G26</f>
        <v>113125</v>
      </c>
      <c r="F26" s="85">
        <v>1070806</v>
      </c>
      <c r="G26" s="469">
        <f t="shared" si="1"/>
        <v>-0.89435528004138942</v>
      </c>
      <c r="H26" s="521">
        <f t="shared" si="5"/>
        <v>639.12429378531078</v>
      </c>
      <c r="I26" s="523">
        <f t="shared" si="6"/>
        <v>553.10227272727275</v>
      </c>
      <c r="J26" s="469">
        <f t="shared" si="4"/>
        <v>0.15552642847384271</v>
      </c>
    </row>
    <row r="27" spans="1:10">
      <c r="A27" s="425" t="s">
        <v>206</v>
      </c>
      <c r="B27" s="27">
        <f>整車!E27</f>
        <v>17771</v>
      </c>
      <c r="C27" s="85">
        <v>13748</v>
      </c>
      <c r="D27" s="469">
        <f t="shared" si="0"/>
        <v>0.29262438172825139</v>
      </c>
      <c r="E27" s="27">
        <f>整車!G27</f>
        <v>8933148</v>
      </c>
      <c r="F27" s="85">
        <v>8470846</v>
      </c>
      <c r="G27" s="469">
        <f t="shared" si="1"/>
        <v>5.4575658676831097E-2</v>
      </c>
      <c r="H27" s="521">
        <f t="shared" si="5"/>
        <v>502.68122221596985</v>
      </c>
      <c r="I27" s="523">
        <f t="shared" si="6"/>
        <v>616.15114925807393</v>
      </c>
      <c r="J27" s="469">
        <f t="shared" si="4"/>
        <v>-0.18415923946378518</v>
      </c>
    </row>
    <row r="28" spans="1:10">
      <c r="A28" s="425" t="s">
        <v>207</v>
      </c>
      <c r="B28" s="27">
        <f>整車!E28</f>
        <v>9589</v>
      </c>
      <c r="C28" s="85">
        <v>8944</v>
      </c>
      <c r="D28" s="469">
        <f t="shared" si="0"/>
        <v>7.2115384615384609E-2</v>
      </c>
      <c r="E28" s="27">
        <f>整車!G28</f>
        <v>5466456</v>
      </c>
      <c r="F28" s="85">
        <v>4249823</v>
      </c>
      <c r="G28" s="469">
        <f t="shared" si="1"/>
        <v>0.28627851089327722</v>
      </c>
      <c r="H28" s="521">
        <f t="shared" si="5"/>
        <v>570.07571175305031</v>
      </c>
      <c r="I28" s="523">
        <f t="shared" si="6"/>
        <v>475.15910107334525</v>
      </c>
      <c r="J28" s="469">
        <f t="shared" si="4"/>
        <v>0.19975753482422257</v>
      </c>
    </row>
    <row r="29" spans="1:10">
      <c r="A29" s="424" t="s">
        <v>208</v>
      </c>
      <c r="B29" s="27">
        <f>整車!E29</f>
        <v>1021</v>
      </c>
      <c r="C29" s="85">
        <v>1701</v>
      </c>
      <c r="D29" s="469">
        <f t="shared" si="0"/>
        <v>-0.39976484420928865</v>
      </c>
      <c r="E29" s="27">
        <f>整車!G29</f>
        <v>820157</v>
      </c>
      <c r="F29" s="85">
        <v>834624</v>
      </c>
      <c r="G29" s="469">
        <f t="shared" si="1"/>
        <v>-1.7333553791887127E-2</v>
      </c>
      <c r="H29" s="521">
        <f t="shared" si="5"/>
        <v>803.28795298726743</v>
      </c>
      <c r="I29" s="523">
        <f t="shared" si="6"/>
        <v>490.66666666666669</v>
      </c>
      <c r="J29" s="469">
        <f t="shared" si="4"/>
        <v>0.63713577375122432</v>
      </c>
    </row>
    <row r="30" spans="1:10">
      <c r="A30" s="424" t="s">
        <v>209</v>
      </c>
      <c r="B30" s="27">
        <f>整車!E30</f>
        <v>0</v>
      </c>
      <c r="C30" s="85">
        <v>22</v>
      </c>
      <c r="D30" s="469">
        <v>0</v>
      </c>
      <c r="E30" s="27">
        <f>整車!G30</f>
        <v>0</v>
      </c>
      <c r="F30" s="85">
        <v>4265</v>
      </c>
      <c r="G30" s="469">
        <v>0</v>
      </c>
      <c r="H30" s="521">
        <f t="shared" si="5"/>
        <v>0</v>
      </c>
      <c r="I30" s="523">
        <f t="shared" si="6"/>
        <v>193.86363636363637</v>
      </c>
      <c r="J30" s="469">
        <f t="shared" si="4"/>
        <v>-1</v>
      </c>
    </row>
    <row r="31" spans="1:10">
      <c r="A31" s="424" t="s">
        <v>16</v>
      </c>
      <c r="B31" s="27">
        <f>整車!E31</f>
        <v>1375</v>
      </c>
      <c r="C31" s="85">
        <v>1471</v>
      </c>
      <c r="D31" s="469">
        <f t="shared" si="0"/>
        <v>-6.5261726716519378E-2</v>
      </c>
      <c r="E31" s="359">
        <f>整車!G31</f>
        <v>1647256</v>
      </c>
      <c r="F31" s="85">
        <v>1583777</v>
      </c>
      <c r="G31" s="469">
        <f t="shared" si="1"/>
        <v>4.0080768946638319E-2</v>
      </c>
      <c r="H31" s="521">
        <f t="shared" si="5"/>
        <v>1198.0043636363637</v>
      </c>
      <c r="I31" s="523">
        <f t="shared" si="6"/>
        <v>1076.6668932698844</v>
      </c>
      <c r="J31" s="469">
        <f t="shared" si="4"/>
        <v>0.1126973171785491</v>
      </c>
    </row>
    <row r="32" spans="1:10">
      <c r="A32" s="424" t="s">
        <v>17</v>
      </c>
      <c r="B32" s="27">
        <f>整車!E32</f>
        <v>0</v>
      </c>
      <c r="C32" s="85">
        <v>50</v>
      </c>
      <c r="D32" s="469">
        <f t="shared" si="0"/>
        <v>-1</v>
      </c>
      <c r="E32" s="27">
        <f>整車!G32</f>
        <v>0</v>
      </c>
      <c r="F32" s="85">
        <v>6219</v>
      </c>
      <c r="G32" s="469">
        <f t="shared" si="1"/>
        <v>-1</v>
      </c>
      <c r="H32" s="521">
        <f t="shared" si="5"/>
        <v>0</v>
      </c>
      <c r="I32" s="523">
        <f t="shared" si="6"/>
        <v>124.38</v>
      </c>
      <c r="J32" s="469">
        <f t="shared" si="4"/>
        <v>-1</v>
      </c>
    </row>
    <row r="33" spans="1:10">
      <c r="A33" s="424" t="s">
        <v>210</v>
      </c>
      <c r="B33" s="27">
        <f>整車!E33</f>
        <v>918</v>
      </c>
      <c r="C33" s="85">
        <v>1385</v>
      </c>
      <c r="D33" s="469">
        <f t="shared" si="0"/>
        <v>-0.33718411552346572</v>
      </c>
      <c r="E33" s="27">
        <f>整車!G33</f>
        <v>310511</v>
      </c>
      <c r="F33" s="85">
        <v>651362</v>
      </c>
      <c r="G33" s="469">
        <f t="shared" si="1"/>
        <v>-0.52328966074164596</v>
      </c>
      <c r="H33" s="521">
        <f t="shared" si="5"/>
        <v>338.24727668845316</v>
      </c>
      <c r="I33" s="523">
        <f t="shared" si="6"/>
        <v>470.29747292418773</v>
      </c>
      <c r="J33" s="469">
        <f t="shared" si="4"/>
        <v>-0.28078015264398659</v>
      </c>
    </row>
    <row r="34" spans="1:10">
      <c r="A34" s="424" t="s">
        <v>211</v>
      </c>
      <c r="B34" s="27">
        <f>整車!E34</f>
        <v>332</v>
      </c>
      <c r="C34" s="85">
        <v>427</v>
      </c>
      <c r="D34" s="469">
        <f t="shared" si="0"/>
        <v>-0.22248243559718969</v>
      </c>
      <c r="E34" s="27">
        <f>整車!G34</f>
        <v>180060</v>
      </c>
      <c r="F34" s="85">
        <v>114645</v>
      </c>
      <c r="G34" s="469">
        <f t="shared" si="1"/>
        <v>0.57058746565484753</v>
      </c>
      <c r="H34" s="521">
        <f t="shared" si="5"/>
        <v>542.34939759036149</v>
      </c>
      <c r="I34" s="523">
        <f t="shared" si="6"/>
        <v>268.4894613583138</v>
      </c>
      <c r="J34" s="469">
        <f t="shared" si="4"/>
        <v>1.0200025537187349</v>
      </c>
    </row>
    <row r="35" spans="1:10">
      <c r="A35" s="424" t="s">
        <v>212</v>
      </c>
      <c r="B35" s="27">
        <f>整車!E35</f>
        <v>562</v>
      </c>
      <c r="C35" s="85">
        <v>519</v>
      </c>
      <c r="D35" s="469">
        <f t="shared" si="0"/>
        <v>8.2851637764932567E-2</v>
      </c>
      <c r="E35" s="27">
        <f>整車!G35</f>
        <v>357262</v>
      </c>
      <c r="F35" s="85">
        <v>205924</v>
      </c>
      <c r="G35" s="469">
        <f t="shared" si="1"/>
        <v>0.73492162156912255</v>
      </c>
      <c r="H35" s="521">
        <f t="shared" si="5"/>
        <v>635.6975088967971</v>
      </c>
      <c r="I35" s="523">
        <f t="shared" si="6"/>
        <v>396.77071290944122</v>
      </c>
      <c r="J35" s="469">
        <f t="shared" si="4"/>
        <v>0.60217850817504381</v>
      </c>
    </row>
    <row r="36" spans="1:10">
      <c r="A36" s="424" t="s">
        <v>213</v>
      </c>
      <c r="B36" s="27">
        <f>整車!E36</f>
        <v>128</v>
      </c>
      <c r="C36" s="85">
        <v>210</v>
      </c>
      <c r="D36" s="469">
        <v>0</v>
      </c>
      <c r="E36" s="27">
        <f>整車!G36</f>
        <v>17159</v>
      </c>
      <c r="F36" s="85">
        <v>33789</v>
      </c>
      <c r="G36" s="469">
        <v>0</v>
      </c>
      <c r="H36" s="521">
        <f t="shared" si="5"/>
        <v>134.0546875</v>
      </c>
      <c r="I36" s="523">
        <f t="shared" si="6"/>
        <v>160.9</v>
      </c>
      <c r="J36" s="469">
        <f t="shared" si="4"/>
        <v>-0.16684470167806092</v>
      </c>
    </row>
    <row r="37" spans="1:10">
      <c r="A37" s="424" t="s">
        <v>214</v>
      </c>
      <c r="B37" s="27">
        <f>整車!E37</f>
        <v>0</v>
      </c>
      <c r="C37" s="85">
        <v>53</v>
      </c>
      <c r="D37" s="469">
        <v>0</v>
      </c>
      <c r="E37" s="27">
        <f>整車!G37</f>
        <v>0</v>
      </c>
      <c r="F37" s="85">
        <v>6811</v>
      </c>
      <c r="G37" s="469">
        <v>0</v>
      </c>
      <c r="H37" s="521">
        <f t="shared" si="5"/>
        <v>0</v>
      </c>
      <c r="I37" s="523">
        <f t="shared" si="6"/>
        <v>128.50943396226415</v>
      </c>
      <c r="J37" s="469">
        <f t="shared" si="4"/>
        <v>-1</v>
      </c>
    </row>
    <row r="38" spans="1:10">
      <c r="A38" s="424" t="s">
        <v>215</v>
      </c>
      <c r="B38" s="27">
        <f>整車!E38</f>
        <v>110</v>
      </c>
      <c r="C38" s="85">
        <v>395</v>
      </c>
      <c r="D38" s="469">
        <f t="shared" si="0"/>
        <v>-0.72151898734177211</v>
      </c>
      <c r="E38" s="27">
        <f>整車!G38</f>
        <v>19564</v>
      </c>
      <c r="F38" s="85">
        <v>61429</v>
      </c>
      <c r="G38" s="469">
        <f t="shared" si="1"/>
        <v>-0.6815185010337137</v>
      </c>
      <c r="H38" s="521">
        <f t="shared" si="5"/>
        <v>177.85454545454544</v>
      </c>
      <c r="I38" s="523">
        <f t="shared" si="6"/>
        <v>155.51645569620254</v>
      </c>
      <c r="J38" s="469">
        <f t="shared" si="4"/>
        <v>0.14363810992439152</v>
      </c>
    </row>
    <row r="39" spans="1:10">
      <c r="A39" s="424" t="s">
        <v>18</v>
      </c>
      <c r="B39" s="27">
        <f>整車!E39</f>
        <v>937</v>
      </c>
      <c r="C39" s="85">
        <v>578</v>
      </c>
      <c r="D39" s="469">
        <f t="shared" si="0"/>
        <v>0.62110726643598613</v>
      </c>
      <c r="E39" s="27">
        <f>整車!G39</f>
        <v>320084</v>
      </c>
      <c r="F39" s="85">
        <v>148696</v>
      </c>
      <c r="G39" s="469">
        <f t="shared" si="1"/>
        <v>1.1526066605692151</v>
      </c>
      <c r="H39" s="521">
        <f t="shared" si="5"/>
        <v>341.60512273212379</v>
      </c>
      <c r="I39" s="523">
        <f t="shared" si="6"/>
        <v>257.25951557093424</v>
      </c>
      <c r="J39" s="469">
        <f t="shared" si="4"/>
        <v>0.32786195283778691</v>
      </c>
    </row>
    <row r="40" spans="1:10">
      <c r="A40" s="30"/>
      <c r="B40" s="27"/>
      <c r="C40" s="86"/>
      <c r="D40" s="469"/>
      <c r="E40" s="27"/>
      <c r="F40" s="86"/>
      <c r="G40" s="469"/>
      <c r="H40" s="521"/>
      <c r="I40" s="524"/>
      <c r="J40" s="469"/>
    </row>
    <row r="41" spans="1:10" ht="16.149999999999999" customHeight="1">
      <c r="A41" s="36" t="s">
        <v>19</v>
      </c>
      <c r="B41" s="33">
        <f>SUM(B42:B45)</f>
        <v>24104</v>
      </c>
      <c r="C41" s="87">
        <v>38841</v>
      </c>
      <c r="D41" s="469">
        <f t="shared" si="0"/>
        <v>-0.37941865554439896</v>
      </c>
      <c r="E41" s="33">
        <f>SUM(E42:E45)</f>
        <v>27421612</v>
      </c>
      <c r="F41" s="87">
        <v>31012039</v>
      </c>
      <c r="G41" s="469">
        <f t="shared" si="1"/>
        <v>-0.11577526392250442</v>
      </c>
      <c r="H41" s="521">
        <f t="shared" si="5"/>
        <v>1137.6374045801526</v>
      </c>
      <c r="I41" s="525">
        <f t="shared" si="6"/>
        <v>798.43564789783989</v>
      </c>
      <c r="J41" s="469">
        <f t="shared" si="4"/>
        <v>0.42483293121415555</v>
      </c>
    </row>
    <row r="42" spans="1:10">
      <c r="A42" s="423" t="s">
        <v>216</v>
      </c>
      <c r="B42" s="27">
        <f>整車!E42</f>
        <v>13783</v>
      </c>
      <c r="C42" s="85">
        <v>14267</v>
      </c>
      <c r="D42" s="469">
        <f t="shared" si="0"/>
        <v>-3.3924441017733231E-2</v>
      </c>
      <c r="E42" s="27">
        <f>整車!G42</f>
        <v>19682146</v>
      </c>
      <c r="F42" s="85">
        <v>18891460</v>
      </c>
      <c r="G42" s="469">
        <f t="shared" si="1"/>
        <v>4.1854149970409912E-2</v>
      </c>
      <c r="H42" s="521">
        <f t="shared" si="5"/>
        <v>1428.001596169194</v>
      </c>
      <c r="I42" s="523">
        <f t="shared" si="6"/>
        <v>1324.1368192331954</v>
      </c>
      <c r="J42" s="469">
        <f t="shared" si="4"/>
        <v>7.8439610943034185E-2</v>
      </c>
    </row>
    <row r="43" spans="1:10">
      <c r="A43" s="423" t="s">
        <v>217</v>
      </c>
      <c r="B43" s="27">
        <f>整車!E43</f>
        <v>10317</v>
      </c>
      <c r="C43" s="85">
        <v>24354</v>
      </c>
      <c r="D43" s="469">
        <f t="shared" si="0"/>
        <v>-0.57637349100763735</v>
      </c>
      <c r="E43" s="27">
        <f>整車!G43</f>
        <v>7732931</v>
      </c>
      <c r="F43" s="85">
        <v>12014054</v>
      </c>
      <c r="G43" s="469">
        <f t="shared" si="1"/>
        <v>-0.35634291305832322</v>
      </c>
      <c r="H43" s="521">
        <f t="shared" si="5"/>
        <v>749.53290685276727</v>
      </c>
      <c r="I43" s="523">
        <f t="shared" si="6"/>
        <v>493.30927157756429</v>
      </c>
      <c r="J43" s="469">
        <f t="shared" si="4"/>
        <v>0.51939756667418779</v>
      </c>
    </row>
    <row r="44" spans="1:10">
      <c r="A44" s="423" t="s">
        <v>218</v>
      </c>
      <c r="B44" s="27">
        <f>整車!E44</f>
        <v>4</v>
      </c>
      <c r="C44" s="85">
        <v>220</v>
      </c>
      <c r="D44" s="469">
        <f t="shared" si="0"/>
        <v>-0.98181818181818181</v>
      </c>
      <c r="E44" s="27">
        <f>整車!G44</f>
        <v>6535</v>
      </c>
      <c r="F44" s="85">
        <v>106525</v>
      </c>
      <c r="G44" s="469">
        <f t="shared" si="1"/>
        <v>-0.93865289838066179</v>
      </c>
      <c r="H44" s="521">
        <f t="shared" si="5"/>
        <v>1633.75</v>
      </c>
      <c r="I44" s="523">
        <f t="shared" si="6"/>
        <v>484.20454545454544</v>
      </c>
      <c r="J44" s="469">
        <f t="shared" si="4"/>
        <v>2.3740905890635999</v>
      </c>
    </row>
    <row r="45" spans="1:10">
      <c r="A45" s="30" t="s">
        <v>20</v>
      </c>
      <c r="B45" s="27">
        <f>整車!E45</f>
        <v>0</v>
      </c>
      <c r="C45" s="85">
        <v>0</v>
      </c>
      <c r="D45" s="469">
        <v>0</v>
      </c>
      <c r="E45" s="27">
        <f>整車!G45</f>
        <v>0</v>
      </c>
      <c r="F45" s="85">
        <v>0</v>
      </c>
      <c r="G45" s="469">
        <v>0</v>
      </c>
      <c r="H45" s="521">
        <f t="shared" si="5"/>
        <v>0</v>
      </c>
      <c r="I45" s="523">
        <f t="shared" si="6"/>
        <v>0</v>
      </c>
      <c r="J45" s="469">
        <f t="shared" si="4"/>
        <v>0</v>
      </c>
    </row>
    <row r="46" spans="1:10" ht="17.45" customHeight="1">
      <c r="A46" s="30"/>
      <c r="B46" s="27"/>
      <c r="C46" s="86"/>
      <c r="D46" s="469"/>
      <c r="E46" s="27"/>
      <c r="F46" s="86"/>
      <c r="G46" s="469"/>
      <c r="H46" s="521"/>
      <c r="I46" s="524"/>
      <c r="J46" s="469"/>
    </row>
    <row r="47" spans="1:10">
      <c r="A47" s="36" t="s">
        <v>21</v>
      </c>
      <c r="B47" s="33">
        <f>SUM(B48:B65)</f>
        <v>270081</v>
      </c>
      <c r="C47" s="87">
        <v>383612</v>
      </c>
      <c r="D47" s="469">
        <f t="shared" si="0"/>
        <v>-0.29595268135511926</v>
      </c>
      <c r="E47" s="33">
        <f>SUM(E48:E65)</f>
        <v>329515282</v>
      </c>
      <c r="F47" s="87">
        <v>420500070</v>
      </c>
      <c r="G47" s="469">
        <f t="shared" si="1"/>
        <v>-0.21637282486064746</v>
      </c>
      <c r="H47" s="521">
        <f t="shared" si="5"/>
        <v>1220.0609520847449</v>
      </c>
      <c r="I47" s="525">
        <f t="shared" si="6"/>
        <v>1096.1598438005067</v>
      </c>
      <c r="J47" s="469">
        <f t="shared" si="4"/>
        <v>0.1130319715550421</v>
      </c>
    </row>
    <row r="48" spans="1:10">
      <c r="A48" s="451" t="s">
        <v>159</v>
      </c>
      <c r="B48" s="27">
        <f>整車!E48</f>
        <v>54359</v>
      </c>
      <c r="C48" s="85">
        <v>77343</v>
      </c>
      <c r="D48" s="469">
        <f t="shared" si="0"/>
        <v>-0.29716975033293253</v>
      </c>
      <c r="E48" s="27">
        <f>整車!G48</f>
        <v>55361517</v>
      </c>
      <c r="F48" s="85">
        <v>71878744</v>
      </c>
      <c r="G48" s="469">
        <f t="shared" si="1"/>
        <v>-0.22979292737780727</v>
      </c>
      <c r="H48" s="521">
        <f t="shared" si="5"/>
        <v>1018.4425210176788</v>
      </c>
      <c r="I48" s="523">
        <f t="shared" si="6"/>
        <v>929.35034844782331</v>
      </c>
      <c r="J48" s="469">
        <f t="shared" si="4"/>
        <v>9.5865001523542687E-2</v>
      </c>
    </row>
    <row r="49" spans="1:10">
      <c r="A49" s="423" t="s">
        <v>219</v>
      </c>
      <c r="B49" s="27">
        <f>整車!E49</f>
        <v>33321</v>
      </c>
      <c r="C49" s="85">
        <v>62787</v>
      </c>
      <c r="D49" s="469">
        <f t="shared" si="0"/>
        <v>-0.46930096994600795</v>
      </c>
      <c r="E49" s="27">
        <f>整車!G49</f>
        <v>26586572</v>
      </c>
      <c r="F49" s="85">
        <v>51018724</v>
      </c>
      <c r="G49" s="469">
        <f t="shared" si="1"/>
        <v>-0.47888598703487761</v>
      </c>
      <c r="H49" s="521">
        <f t="shared" si="5"/>
        <v>797.89238018066681</v>
      </c>
      <c r="I49" s="523">
        <f t="shared" si="6"/>
        <v>812.56827050185552</v>
      </c>
      <c r="J49" s="469">
        <f t="shared" si="4"/>
        <v>-1.8061116651927164E-2</v>
      </c>
    </row>
    <row r="50" spans="1:10">
      <c r="A50" s="280" t="s">
        <v>220</v>
      </c>
      <c r="B50" s="27">
        <f>整車!E50</f>
        <v>1945</v>
      </c>
      <c r="C50" s="85">
        <v>3112</v>
      </c>
      <c r="D50" s="469">
        <f t="shared" si="0"/>
        <v>-0.375</v>
      </c>
      <c r="E50" s="27">
        <f>整車!G50</f>
        <v>2040518</v>
      </c>
      <c r="F50" s="85">
        <v>3404206</v>
      </c>
      <c r="G50" s="469">
        <f t="shared" si="1"/>
        <v>-0.40058915353536184</v>
      </c>
      <c r="H50" s="521">
        <f t="shared" si="5"/>
        <v>1049.1095115681235</v>
      </c>
      <c r="I50" s="523">
        <f t="shared" si="6"/>
        <v>1093.8965295629821</v>
      </c>
      <c r="J50" s="469">
        <f t="shared" si="4"/>
        <v>-4.0942645656578951E-2</v>
      </c>
    </row>
    <row r="51" spans="1:10">
      <c r="A51" s="423" t="s">
        <v>221</v>
      </c>
      <c r="B51" s="27">
        <f>整車!E51</f>
        <v>1972</v>
      </c>
      <c r="C51" s="85">
        <v>3747</v>
      </c>
      <c r="D51" s="469">
        <f t="shared" si="0"/>
        <v>-0.47371230317587404</v>
      </c>
      <c r="E51" s="27">
        <f>整車!G51</f>
        <v>3754515</v>
      </c>
      <c r="F51" s="85">
        <v>5723041</v>
      </c>
      <c r="G51" s="469">
        <f t="shared" si="1"/>
        <v>-0.34396503537192902</v>
      </c>
      <c r="H51" s="521">
        <f t="shared" si="5"/>
        <v>1903.9122718052738</v>
      </c>
      <c r="I51" s="523">
        <f t="shared" si="6"/>
        <v>1527.3661595943422</v>
      </c>
      <c r="J51" s="469">
        <f t="shared" si="4"/>
        <v>0.2465329677796054</v>
      </c>
    </row>
    <row r="52" spans="1:10">
      <c r="A52" s="424" t="s">
        <v>22</v>
      </c>
      <c r="B52" s="27">
        <f>整車!E52</f>
        <v>3599</v>
      </c>
      <c r="C52" s="85">
        <v>731</v>
      </c>
      <c r="D52" s="469">
        <f t="shared" si="0"/>
        <v>3.923392612859097</v>
      </c>
      <c r="E52" s="27">
        <f>整車!G52</f>
        <v>2463225</v>
      </c>
      <c r="F52" s="85">
        <v>1197048</v>
      </c>
      <c r="G52" s="469">
        <f t="shared" si="1"/>
        <v>1.0577495639272612</v>
      </c>
      <c r="H52" s="521">
        <f t="shared" si="5"/>
        <v>684.41928313420397</v>
      </c>
      <c r="I52" s="523">
        <f t="shared" si="6"/>
        <v>1637.5485636114911</v>
      </c>
      <c r="J52" s="469">
        <f t="shared" si="4"/>
        <v>-0.58204642088612724</v>
      </c>
    </row>
    <row r="53" spans="1:10">
      <c r="A53" s="423" t="s">
        <v>222</v>
      </c>
      <c r="B53" s="27">
        <f>整車!E53</f>
        <v>2136</v>
      </c>
      <c r="C53" s="85">
        <v>3026</v>
      </c>
      <c r="D53" s="469">
        <f t="shared" si="0"/>
        <v>-0.29411764705882354</v>
      </c>
      <c r="E53" s="27">
        <f>整車!G53</f>
        <v>3114181</v>
      </c>
      <c r="F53" s="85">
        <v>4731061</v>
      </c>
      <c r="G53" s="469">
        <f t="shared" si="1"/>
        <v>-0.34175843431314878</v>
      </c>
      <c r="H53" s="521">
        <f t="shared" si="5"/>
        <v>1457.9499063670412</v>
      </c>
      <c r="I53" s="523">
        <f t="shared" si="6"/>
        <v>1563.4702577660278</v>
      </c>
      <c r="J53" s="469">
        <f t="shared" si="4"/>
        <v>-6.7491115276960792E-2</v>
      </c>
    </row>
    <row r="54" spans="1:10">
      <c r="A54" s="424" t="s">
        <v>223</v>
      </c>
      <c r="B54" s="27">
        <f>整車!E54</f>
        <v>32813</v>
      </c>
      <c r="C54" s="85">
        <v>51510</v>
      </c>
      <c r="D54" s="469">
        <f t="shared" si="0"/>
        <v>-0.36297806251213355</v>
      </c>
      <c r="E54" s="27">
        <f>整車!G54</f>
        <v>39360698</v>
      </c>
      <c r="F54" s="85">
        <v>68257851</v>
      </c>
      <c r="G54" s="469">
        <f t="shared" si="1"/>
        <v>-0.42335280962771593</v>
      </c>
      <c r="H54" s="521">
        <f t="shared" si="5"/>
        <v>1199.5458507298936</v>
      </c>
      <c r="I54" s="523">
        <f t="shared" si="6"/>
        <v>1325.1378567268491</v>
      </c>
      <c r="J54" s="469">
        <f t="shared" si="4"/>
        <v>-9.4776558800586622E-2</v>
      </c>
    </row>
    <row r="55" spans="1:10">
      <c r="A55" s="424" t="s">
        <v>23</v>
      </c>
      <c r="B55" s="27">
        <f>整車!E55</f>
        <v>578</v>
      </c>
      <c r="C55" s="85">
        <v>3833</v>
      </c>
      <c r="D55" s="469">
        <f t="shared" si="0"/>
        <v>-0.84920427863292458</v>
      </c>
      <c r="E55" s="27">
        <f>整車!G55</f>
        <v>843374</v>
      </c>
      <c r="F55" s="85">
        <v>4776747</v>
      </c>
      <c r="G55" s="469">
        <f t="shared" si="1"/>
        <v>-0.82344176905329092</v>
      </c>
      <c r="H55" s="521">
        <f t="shared" si="5"/>
        <v>1459.1245674740485</v>
      </c>
      <c r="I55" s="523">
        <f t="shared" si="6"/>
        <v>1246.2162796764935</v>
      </c>
      <c r="J55" s="469">
        <f t="shared" si="4"/>
        <v>0.17084377027463005</v>
      </c>
    </row>
    <row r="56" spans="1:10">
      <c r="A56" s="424" t="s">
        <v>224</v>
      </c>
      <c r="B56" s="27">
        <f>整車!E56</f>
        <v>109288</v>
      </c>
      <c r="C56" s="85">
        <v>121488</v>
      </c>
      <c r="D56" s="469">
        <f t="shared" si="0"/>
        <v>-0.10042144080073752</v>
      </c>
      <c r="E56" s="27">
        <f>整車!G56</f>
        <v>149703683</v>
      </c>
      <c r="F56" s="85">
        <v>130663744</v>
      </c>
      <c r="G56" s="469">
        <f t="shared" si="1"/>
        <v>0.14571707818199361</v>
      </c>
      <c r="H56" s="521">
        <f t="shared" si="5"/>
        <v>1369.8089726227947</v>
      </c>
      <c r="I56" s="523">
        <f t="shared" si="6"/>
        <v>1075.527986303174</v>
      </c>
      <c r="J56" s="469">
        <f t="shared" si="4"/>
        <v>0.27361536851414642</v>
      </c>
    </row>
    <row r="57" spans="1:10">
      <c r="A57" s="426" t="s">
        <v>225</v>
      </c>
      <c r="B57" s="27">
        <f>整車!E57</f>
        <v>10839</v>
      </c>
      <c r="C57" s="85">
        <v>26719</v>
      </c>
      <c r="D57" s="469">
        <f t="shared" si="0"/>
        <v>-0.59433362027021974</v>
      </c>
      <c r="E57" s="27">
        <f>整車!G57</f>
        <v>18367386</v>
      </c>
      <c r="F57" s="85">
        <v>37591811</v>
      </c>
      <c r="G57" s="469">
        <f t="shared" si="1"/>
        <v>-0.51139927789060224</v>
      </c>
      <c r="H57" s="521">
        <f t="shared" si="5"/>
        <v>1694.5646277331857</v>
      </c>
      <c r="I57" s="523">
        <f t="shared" si="6"/>
        <v>1406.9318088251805</v>
      </c>
      <c r="J57" s="469">
        <f t="shared" si="4"/>
        <v>0.20443977249201939</v>
      </c>
    </row>
    <row r="58" spans="1:10">
      <c r="A58" s="424" t="s">
        <v>24</v>
      </c>
      <c r="B58" s="27">
        <f>整車!E58</f>
        <v>4711</v>
      </c>
      <c r="C58" s="85">
        <v>4880</v>
      </c>
      <c r="D58" s="469">
        <f t="shared" si="0"/>
        <v>-3.4631147540983606E-2</v>
      </c>
      <c r="E58" s="27">
        <f>整車!G58</f>
        <v>4782213</v>
      </c>
      <c r="F58" s="85">
        <v>2444902</v>
      </c>
      <c r="G58" s="469">
        <f t="shared" si="1"/>
        <v>0.95599373717228753</v>
      </c>
      <c r="H58" s="521">
        <f t="shared" si="5"/>
        <v>1015.1163234981957</v>
      </c>
      <c r="I58" s="523">
        <f t="shared" si="6"/>
        <v>501.0045081967213</v>
      </c>
      <c r="J58" s="469">
        <f t="shared" si="4"/>
        <v>1.0261620542137047</v>
      </c>
    </row>
    <row r="59" spans="1:10">
      <c r="A59" s="424" t="s">
        <v>25</v>
      </c>
      <c r="B59" s="27">
        <f>整車!E59</f>
        <v>151</v>
      </c>
      <c r="C59" s="85">
        <v>119</v>
      </c>
      <c r="D59" s="469">
        <f t="shared" si="0"/>
        <v>0.26890756302521007</v>
      </c>
      <c r="E59" s="27">
        <f>整車!G59</f>
        <v>63160</v>
      </c>
      <c r="F59" s="85">
        <v>44021</v>
      </c>
      <c r="G59" s="469">
        <f t="shared" si="1"/>
        <v>0.4347697689738988</v>
      </c>
      <c r="H59" s="521">
        <f t="shared" si="5"/>
        <v>418.27814569536423</v>
      </c>
      <c r="I59" s="523">
        <f t="shared" si="6"/>
        <v>369.92436974789916</v>
      </c>
      <c r="J59" s="469">
        <f t="shared" si="4"/>
        <v>0.13071259939002619</v>
      </c>
    </row>
    <row r="60" spans="1:10">
      <c r="A60" s="424" t="s">
        <v>26</v>
      </c>
      <c r="B60" s="27">
        <f>整車!E60</f>
        <v>4575</v>
      </c>
      <c r="C60" s="85">
        <v>10100</v>
      </c>
      <c r="D60" s="469">
        <f t="shared" si="0"/>
        <v>-0.54702970297029707</v>
      </c>
      <c r="E60" s="27">
        <f>整車!G60</f>
        <v>5745938</v>
      </c>
      <c r="F60" s="85">
        <v>13372947</v>
      </c>
      <c r="G60" s="469">
        <f t="shared" si="1"/>
        <v>-0.57033120672653526</v>
      </c>
      <c r="H60" s="521">
        <f t="shared" si="5"/>
        <v>1255.9427322404372</v>
      </c>
      <c r="I60" s="523">
        <f t="shared" si="6"/>
        <v>1324.0541584158416</v>
      </c>
      <c r="J60" s="469">
        <f t="shared" si="4"/>
        <v>-5.144157113399047E-2</v>
      </c>
    </row>
    <row r="61" spans="1:10">
      <c r="A61" s="425" t="s">
        <v>226</v>
      </c>
      <c r="B61" s="27">
        <f>整車!E61</f>
        <v>3249</v>
      </c>
      <c r="C61" s="85">
        <v>4814</v>
      </c>
      <c r="D61" s="469">
        <f t="shared" si="0"/>
        <v>-0.32509347735770666</v>
      </c>
      <c r="E61" s="27">
        <f>整車!G61</f>
        <v>6631872</v>
      </c>
      <c r="F61" s="85">
        <v>10148759</v>
      </c>
      <c r="G61" s="469">
        <f t="shared" si="1"/>
        <v>-0.34653369934195893</v>
      </c>
      <c r="H61" s="521">
        <f t="shared" si="5"/>
        <v>2041.2040627885503</v>
      </c>
      <c r="I61" s="523">
        <f t="shared" si="6"/>
        <v>2108.1759451599501</v>
      </c>
      <c r="J61" s="469">
        <f t="shared" si="4"/>
        <v>-3.1767691176420511E-2</v>
      </c>
    </row>
    <row r="62" spans="1:10">
      <c r="A62" s="424" t="s">
        <v>27</v>
      </c>
      <c r="B62" s="27">
        <f>整車!E62</f>
        <v>3220</v>
      </c>
      <c r="C62" s="85">
        <v>3898</v>
      </c>
      <c r="D62" s="469">
        <f t="shared" si="0"/>
        <v>-0.17393535146228836</v>
      </c>
      <c r="E62" s="27">
        <f>整車!G62</f>
        <v>5285719</v>
      </c>
      <c r="F62" s="85">
        <v>6321884</v>
      </c>
      <c r="G62" s="469">
        <f t="shared" si="1"/>
        <v>-0.16390129904313336</v>
      </c>
      <c r="H62" s="521">
        <f t="shared" si="5"/>
        <v>1641.5276397515529</v>
      </c>
      <c r="I62" s="523">
        <f t="shared" si="6"/>
        <v>1621.8276038994356</v>
      </c>
      <c r="J62" s="469">
        <f t="shared" si="4"/>
        <v>1.2146812524803215E-2</v>
      </c>
    </row>
    <row r="63" spans="1:10">
      <c r="A63" s="283" t="s">
        <v>227</v>
      </c>
      <c r="B63" s="27">
        <f>整車!E63</f>
        <v>181</v>
      </c>
      <c r="C63" s="85">
        <v>510</v>
      </c>
      <c r="D63" s="469">
        <f t="shared" si="0"/>
        <v>-0.64509803921568631</v>
      </c>
      <c r="E63" s="27">
        <f>整車!G63</f>
        <v>314519</v>
      </c>
      <c r="F63" s="85">
        <v>1010897</v>
      </c>
      <c r="G63" s="469">
        <f t="shared" si="1"/>
        <v>-0.68887136869532706</v>
      </c>
      <c r="H63" s="521">
        <f t="shared" si="5"/>
        <v>1737.6740331491712</v>
      </c>
      <c r="I63" s="523">
        <f t="shared" si="6"/>
        <v>1982.150980392157</v>
      </c>
      <c r="J63" s="469">
        <f t="shared" si="4"/>
        <v>-0.12333921566086625</v>
      </c>
    </row>
    <row r="64" spans="1:10">
      <c r="A64" s="424" t="s">
        <v>28</v>
      </c>
      <c r="B64" s="27">
        <f>整車!E64</f>
        <v>1316</v>
      </c>
      <c r="C64" s="85">
        <v>2792</v>
      </c>
      <c r="D64" s="469">
        <f t="shared" si="0"/>
        <v>-0.52865329512893988</v>
      </c>
      <c r="E64" s="27">
        <f>整車!G64</f>
        <v>2762246</v>
      </c>
      <c r="F64" s="85">
        <v>5261957</v>
      </c>
      <c r="G64" s="469">
        <f t="shared" si="1"/>
        <v>-0.47505348295320543</v>
      </c>
      <c r="H64" s="521">
        <f t="shared" si="5"/>
        <v>2098.9711246200609</v>
      </c>
      <c r="I64" s="523">
        <f t="shared" si="6"/>
        <v>1884.6550859598854</v>
      </c>
      <c r="J64" s="469">
        <f t="shared" si="4"/>
        <v>0.11371631884091986</v>
      </c>
    </row>
    <row r="65" spans="1:10">
      <c r="A65" s="283" t="s">
        <v>228</v>
      </c>
      <c r="B65" s="27">
        <f>整車!E65</f>
        <v>1828</v>
      </c>
      <c r="C65" s="85">
        <v>2203</v>
      </c>
      <c r="D65" s="469">
        <f t="shared" si="0"/>
        <v>-0.17022242396731729</v>
      </c>
      <c r="E65" s="27">
        <f>整車!G65</f>
        <v>2333946</v>
      </c>
      <c r="F65" s="85">
        <v>2651726</v>
      </c>
      <c r="G65" s="469">
        <f t="shared" si="1"/>
        <v>-0.11983892755133826</v>
      </c>
      <c r="H65" s="521">
        <f t="shared" si="5"/>
        <v>1276.7757111597375</v>
      </c>
      <c r="I65" s="523">
        <f t="shared" si="6"/>
        <v>1203.6886064457558</v>
      </c>
      <c r="J65" s="469">
        <f t="shared" si="4"/>
        <v>6.0719279324071083E-2</v>
      </c>
    </row>
    <row r="66" spans="1:10">
      <c r="A66" s="30" t="s">
        <v>29</v>
      </c>
      <c r="B66" s="27">
        <f>B67-B47-B41-B12-B7</f>
        <v>19757</v>
      </c>
      <c r="C66" s="86">
        <v>29114</v>
      </c>
      <c r="D66" s="469">
        <f t="shared" si="0"/>
        <v>-0.3213917702823384</v>
      </c>
      <c r="E66" s="27">
        <f>E67-E47-E41-E12-E7</f>
        <v>26503911</v>
      </c>
      <c r="F66" s="86">
        <v>39922892</v>
      </c>
      <c r="G66" s="469">
        <f t="shared" si="1"/>
        <v>-0.3361224682821074</v>
      </c>
      <c r="H66" s="521">
        <f t="shared" si="5"/>
        <v>1341.4947107354355</v>
      </c>
      <c r="I66" s="524">
        <f t="shared" si="6"/>
        <v>1371.2609741018066</v>
      </c>
      <c r="J66" s="469">
        <f t="shared" si="4"/>
        <v>-2.1707219798819354E-2</v>
      </c>
    </row>
    <row r="67" spans="1:10">
      <c r="A67" s="32" t="s">
        <v>400</v>
      </c>
      <c r="B67" s="33">
        <f>整車!E67</f>
        <v>908325</v>
      </c>
      <c r="C67" s="85">
        <v>1323881</v>
      </c>
      <c r="D67" s="469">
        <f t="shared" si="0"/>
        <v>-0.31389226070923293</v>
      </c>
      <c r="E67" s="33">
        <f>整車!G67</f>
        <v>1028522832</v>
      </c>
      <c r="F67" s="85">
        <v>1383735397</v>
      </c>
      <c r="G67" s="469">
        <f t="shared" si="1"/>
        <v>-0.25670555640198023</v>
      </c>
      <c r="H67" s="521">
        <f t="shared" ref="H67" si="7">E67/B67</f>
        <v>1132.3291024688299</v>
      </c>
      <c r="I67" s="524">
        <f t="shared" si="6"/>
        <v>1045.2113120439074</v>
      </c>
      <c r="J67" s="469">
        <f t="shared" si="4"/>
        <v>8.3349452327074386E-2</v>
      </c>
    </row>
    <row r="68" spans="1:10">
      <c r="A68" s="92"/>
      <c r="B68" s="93"/>
      <c r="C68" s="94"/>
      <c r="D68" s="95"/>
      <c r="E68" s="93"/>
      <c r="F68" s="94"/>
      <c r="G68" s="96"/>
      <c r="H68" s="526"/>
      <c r="I68" s="526"/>
      <c r="J68" s="91"/>
    </row>
    <row r="69" spans="1:10">
      <c r="A69" s="97" t="s">
        <v>149</v>
      </c>
      <c r="B69" s="98"/>
      <c r="C69" s="99"/>
      <c r="D69" s="100"/>
      <c r="E69" s="98"/>
      <c r="F69" s="99"/>
      <c r="G69" s="101"/>
      <c r="H69" s="526"/>
      <c r="I69" s="526"/>
      <c r="J69" s="91"/>
    </row>
    <row r="70" spans="1:10">
      <c r="A70" s="67" t="s">
        <v>501</v>
      </c>
      <c r="B70" s="8" t="s">
        <v>446</v>
      </c>
      <c r="C70" s="68" t="s">
        <v>463</v>
      </c>
      <c r="D70" s="69" t="s">
        <v>155</v>
      </c>
      <c r="E70" s="8" t="s">
        <v>446</v>
      </c>
      <c r="F70" s="68" t="s">
        <v>463</v>
      </c>
      <c r="G70" s="71" t="s">
        <v>156</v>
      </c>
      <c r="H70" s="515" t="s">
        <v>446</v>
      </c>
      <c r="I70" s="516" t="s">
        <v>448</v>
      </c>
      <c r="J70" s="72" t="s">
        <v>36</v>
      </c>
    </row>
    <row r="71" spans="1:10">
      <c r="A71" s="46"/>
      <c r="B71" s="102" t="s">
        <v>32</v>
      </c>
      <c r="C71" s="103" t="s">
        <v>32</v>
      </c>
      <c r="D71" s="420" t="s">
        <v>1</v>
      </c>
      <c r="E71" s="48" t="s">
        <v>33</v>
      </c>
      <c r="F71" s="103" t="s">
        <v>33</v>
      </c>
      <c r="G71" s="421" t="s">
        <v>1</v>
      </c>
      <c r="H71" s="517" t="s">
        <v>34</v>
      </c>
      <c r="I71" s="518" t="s">
        <v>107</v>
      </c>
      <c r="J71" s="420" t="s">
        <v>1</v>
      </c>
    </row>
    <row r="72" spans="1:10">
      <c r="A72" s="32" t="s">
        <v>30</v>
      </c>
      <c r="B72" s="33">
        <f>整車!E72</f>
        <v>21596</v>
      </c>
      <c r="C72" s="85">
        <v>32166</v>
      </c>
      <c r="D72" s="82">
        <f>(B72-C72)/C72</f>
        <v>-0.32860784679475225</v>
      </c>
      <c r="E72" s="33">
        <f>整車!G72</f>
        <v>5811562</v>
      </c>
      <c r="F72" s="85">
        <v>12171698</v>
      </c>
      <c r="G72" s="89">
        <f>(E72-F72)/F72</f>
        <v>-0.52253481806729019</v>
      </c>
      <c r="H72" s="521">
        <f>E72/B72</f>
        <v>269.10363030190774</v>
      </c>
      <c r="I72" s="524">
        <f t="shared" ref="I72" si="8">IF(C72,F72/C72,0)</f>
        <v>378.40259901759623</v>
      </c>
      <c r="J72" s="88">
        <f>(H72-I72)/I72</f>
        <v>-0.28884307084425165</v>
      </c>
    </row>
    <row r="73" spans="1:10" ht="12.75" customHeight="1">
      <c r="A73" s="104"/>
      <c r="B73" s="105"/>
      <c r="C73" s="106"/>
      <c r="D73" s="105"/>
      <c r="E73" s="105"/>
      <c r="F73" s="105"/>
      <c r="G73" s="105"/>
      <c r="H73" s="527"/>
      <c r="I73" s="527"/>
      <c r="J73" s="105"/>
    </row>
    <row r="74" spans="1:10" s="105" customFormat="1">
      <c r="A74" s="509" t="s">
        <v>465</v>
      </c>
      <c r="B74" s="13"/>
      <c r="C74" s="56"/>
      <c r="D74" s="57"/>
      <c r="E74" s="13"/>
      <c r="F74" s="56"/>
      <c r="G74" s="57"/>
      <c r="H74" s="513"/>
      <c r="I74" s="513"/>
      <c r="J74" s="5"/>
    </row>
  </sheetData>
  <mergeCells count="1">
    <mergeCell ref="A1:J1"/>
  </mergeCells>
  <phoneticPr fontId="3" type="noConversion"/>
  <conditionalFormatting sqref="D2:D4 D72:D1048576">
    <cfRule type="cellIs" dxfId="64" priority="9" operator="greaterThanOrEqual">
      <formula>0</formula>
    </cfRule>
    <cfRule type="cellIs" dxfId="63" priority="10" operator="lessThan">
      <formula>0</formula>
    </cfRule>
  </conditionalFormatting>
  <conditionalFormatting sqref="D6:J6 D7:E67 G7:H67 J7:J67 D68:J69 D70:E70 G70:H70 J70">
    <cfRule type="cellIs" dxfId="62" priority="1" operator="greaterThanOrEqual">
      <formula>0</formula>
    </cfRule>
    <cfRule type="cellIs" dxfId="61" priority="2" operator="lessThan">
      <formula>0</formula>
    </cfRule>
  </conditionalFormatting>
  <conditionalFormatting sqref="G2:G4 G72:G1048576">
    <cfRule type="cellIs" dxfId="60" priority="7" operator="greaterThanOrEqual">
      <formula>0</formula>
    </cfRule>
    <cfRule type="cellIs" dxfId="59" priority="8" operator="lessThan">
      <formula>0</formula>
    </cfRule>
  </conditionalFormatting>
  <conditionalFormatting sqref="J2:J3 J72:J1048576">
    <cfRule type="cellIs" dxfId="58" priority="5" operator="greaterThanOrEqual">
      <formula>0</formula>
    </cfRule>
    <cfRule type="cellIs" dxfId="57" priority="6" operator="lessThan">
      <formula>0</formula>
    </cfRule>
  </conditionalFormatting>
  <pageMargins left="0.51181102362204722" right="0.31496062992125984" top="0.15748031496062992" bottom="0.15748031496062992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206"/>
  <sheetViews>
    <sheetView workbookViewId="0">
      <pane xSplit="1" ySplit="7" topLeftCell="B143" activePane="bottomRight" state="frozen"/>
      <selection pane="topRight" activeCell="B1" sqref="B1"/>
      <selection pane="bottomLeft" activeCell="A8" sqref="A8"/>
      <selection pane="bottomRight" activeCell="A137" sqref="A137:A150"/>
    </sheetView>
  </sheetViews>
  <sheetFormatPr defaultRowHeight="16.5"/>
  <cols>
    <col min="1" max="1" width="19.75" customWidth="1"/>
    <col min="2" max="2" width="10.375" customWidth="1"/>
    <col min="3" max="3" width="13.5" customWidth="1"/>
    <col min="4" max="4" width="10.375" customWidth="1"/>
    <col min="5" max="5" width="13.5" customWidth="1"/>
    <col min="6" max="6" width="10.375" customWidth="1"/>
    <col min="7" max="7" width="13.5" customWidth="1"/>
    <col min="8" max="8" width="9.25" customWidth="1"/>
    <col min="9" max="9" width="13.5" customWidth="1"/>
    <col min="10" max="10" width="10.375" customWidth="1"/>
    <col min="11" max="11" width="13.5" customWidth="1"/>
    <col min="12" max="12" width="10.375" customWidth="1"/>
    <col min="13" max="13" width="13.5" customWidth="1"/>
    <col min="14" max="14" width="10.375" customWidth="1"/>
    <col min="15" max="15" width="14.625" customWidth="1"/>
    <col min="16" max="16" width="10.375" customWidth="1"/>
    <col min="17" max="17" width="14.625" customWidth="1"/>
    <col min="18" max="18" width="10.375" bestFit="1" customWidth="1"/>
    <col min="19" max="19" width="13.5" bestFit="1" customWidth="1"/>
    <col min="20" max="20" width="10.375" bestFit="1" customWidth="1"/>
    <col min="21" max="21" width="13.5" bestFit="1" customWidth="1"/>
    <col min="22" max="22" width="11.25" customWidth="1"/>
    <col min="23" max="23" width="14.375" customWidth="1"/>
    <col min="24" max="24" width="14.25" customWidth="1"/>
    <col min="25" max="25" width="16.25" customWidth="1"/>
    <col min="26" max="26" width="12.25" bestFit="1" customWidth="1"/>
    <col min="27" max="27" width="15.375" customWidth="1"/>
  </cols>
  <sheetData>
    <row r="1" spans="1:27">
      <c r="A1" s="360" t="s">
        <v>148</v>
      </c>
      <c r="B1" s="361"/>
      <c r="C1" s="361"/>
      <c r="D1" s="361"/>
      <c r="E1" s="361"/>
      <c r="F1" s="361"/>
      <c r="G1" s="361"/>
      <c r="H1" s="361"/>
      <c r="I1" s="361"/>
      <c r="J1" s="362"/>
      <c r="K1" s="363"/>
      <c r="L1" s="361"/>
      <c r="M1" s="361"/>
      <c r="N1" s="361"/>
      <c r="O1" s="361"/>
      <c r="P1" s="361"/>
      <c r="Q1" s="361"/>
      <c r="R1" s="361"/>
      <c r="S1" s="361"/>
      <c r="T1" s="361"/>
      <c r="U1" s="361"/>
      <c r="V1" s="361"/>
      <c r="W1" s="361"/>
      <c r="X1" s="361"/>
      <c r="Y1" s="361"/>
      <c r="Z1" s="361"/>
      <c r="AA1" s="361"/>
    </row>
    <row r="2" spans="1:27">
      <c r="A2" s="364" t="s">
        <v>229</v>
      </c>
      <c r="B2" s="361"/>
      <c r="C2" s="361"/>
      <c r="D2" s="361"/>
      <c r="E2" s="361"/>
      <c r="F2" s="361"/>
      <c r="G2" s="361"/>
      <c r="H2" s="361"/>
      <c r="I2" s="361"/>
      <c r="J2" s="362"/>
      <c r="K2" s="363"/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1"/>
      <c r="W2" s="361"/>
      <c r="X2" s="361"/>
      <c r="Y2" s="361"/>
      <c r="Z2" s="361"/>
      <c r="AA2" s="361"/>
    </row>
    <row r="3" spans="1:27">
      <c r="A3" s="365" t="s">
        <v>117</v>
      </c>
      <c r="B3" s="361"/>
      <c r="C3" s="361"/>
      <c r="D3" s="361"/>
      <c r="E3" s="361"/>
      <c r="F3" s="361"/>
      <c r="G3" s="361"/>
      <c r="H3" s="361"/>
      <c r="I3" s="361"/>
      <c r="J3" s="362"/>
      <c r="K3" s="363"/>
      <c r="L3" s="361"/>
      <c r="M3" s="361"/>
      <c r="N3" s="361"/>
      <c r="O3" s="361"/>
      <c r="P3" s="361"/>
      <c r="Q3" s="361"/>
      <c r="R3" s="361"/>
      <c r="S3" s="361"/>
      <c r="T3" s="361"/>
      <c r="U3" s="361"/>
      <c r="V3" s="361"/>
      <c r="W3" s="361"/>
      <c r="X3" s="361"/>
      <c r="Y3" s="361"/>
      <c r="Z3" s="361"/>
      <c r="AA3" s="361"/>
    </row>
    <row r="4" spans="1:27">
      <c r="A4" s="365" t="s">
        <v>118</v>
      </c>
      <c r="B4" s="361"/>
      <c r="C4" s="361"/>
      <c r="D4" s="361"/>
      <c r="E4" s="361"/>
      <c r="F4" s="361"/>
      <c r="G4" s="361"/>
      <c r="H4" s="361"/>
      <c r="I4" s="361"/>
      <c r="J4" s="362"/>
      <c r="K4" s="363"/>
      <c r="L4" s="361"/>
      <c r="M4" s="361"/>
      <c r="N4" s="361"/>
      <c r="O4" s="361"/>
      <c r="P4" s="361"/>
      <c r="Q4" s="361"/>
      <c r="R4" s="361"/>
      <c r="S4" s="361"/>
      <c r="T4" s="361"/>
      <c r="U4" s="361"/>
      <c r="V4" s="361"/>
      <c r="W4" s="361"/>
      <c r="X4" s="361"/>
      <c r="Y4" s="361"/>
      <c r="Z4" s="361"/>
      <c r="AA4" s="361"/>
    </row>
    <row r="5" spans="1:27">
      <c r="A5" s="366" t="s">
        <v>119</v>
      </c>
      <c r="B5" s="361"/>
      <c r="C5" s="361"/>
      <c r="D5" s="361"/>
      <c r="E5" s="361"/>
      <c r="F5" s="361"/>
      <c r="G5" s="361"/>
      <c r="H5" s="361"/>
      <c r="I5" s="361"/>
      <c r="J5" s="362"/>
      <c r="K5" s="363"/>
      <c r="L5" s="361"/>
      <c r="M5" s="361"/>
      <c r="N5" s="361"/>
      <c r="O5" s="361"/>
      <c r="P5" s="361"/>
      <c r="Q5" s="361"/>
      <c r="R5" s="361"/>
      <c r="S5" s="361"/>
      <c r="T5" s="361"/>
      <c r="U5" s="361"/>
      <c r="V5" s="361"/>
      <c r="W5" s="361"/>
      <c r="X5" s="361"/>
      <c r="Y5" s="361"/>
      <c r="Z5" s="361"/>
      <c r="AA5" s="361"/>
    </row>
    <row r="6" spans="1:27">
      <c r="A6" s="367"/>
      <c r="B6" s="368" t="s">
        <v>120</v>
      </c>
      <c r="C6" s="369"/>
      <c r="D6" s="368" t="s">
        <v>121</v>
      </c>
      <c r="E6" s="369"/>
      <c r="F6" s="368" t="s">
        <v>122</v>
      </c>
      <c r="G6" s="369"/>
      <c r="H6" s="368" t="s">
        <v>123</v>
      </c>
      <c r="I6" s="369"/>
      <c r="J6" s="370" t="s">
        <v>124</v>
      </c>
      <c r="K6" s="371"/>
      <c r="L6" s="368" t="s">
        <v>125</v>
      </c>
      <c r="M6" s="369"/>
      <c r="N6" s="368" t="s">
        <v>126</v>
      </c>
      <c r="O6" s="369"/>
      <c r="P6" s="368" t="s">
        <v>127</v>
      </c>
      <c r="Q6" s="369"/>
      <c r="R6" s="368" t="s">
        <v>128</v>
      </c>
      <c r="S6" s="369"/>
      <c r="T6" s="368" t="s">
        <v>129</v>
      </c>
      <c r="U6" s="369"/>
      <c r="V6" s="368" t="s">
        <v>130</v>
      </c>
      <c r="W6" s="369"/>
      <c r="X6" s="368" t="s">
        <v>131</v>
      </c>
      <c r="Y6" s="369"/>
      <c r="Z6" s="368" t="s">
        <v>103</v>
      </c>
      <c r="AA6" s="369"/>
    </row>
    <row r="7" spans="1:27">
      <c r="A7" s="372" t="s">
        <v>132</v>
      </c>
      <c r="B7" s="373" t="s">
        <v>133</v>
      </c>
      <c r="C7" s="373" t="s">
        <v>134</v>
      </c>
      <c r="D7" s="373" t="s">
        <v>135</v>
      </c>
      <c r="E7" s="373" t="s">
        <v>136</v>
      </c>
      <c r="F7" s="373" t="s">
        <v>135</v>
      </c>
      <c r="G7" s="373" t="s">
        <v>136</v>
      </c>
      <c r="H7" s="373" t="s">
        <v>135</v>
      </c>
      <c r="I7" s="373" t="s">
        <v>136</v>
      </c>
      <c r="J7" s="374" t="s">
        <v>135</v>
      </c>
      <c r="K7" s="375" t="s">
        <v>136</v>
      </c>
      <c r="L7" s="373" t="s">
        <v>135</v>
      </c>
      <c r="M7" s="373" t="s">
        <v>136</v>
      </c>
      <c r="N7" s="373" t="s">
        <v>135</v>
      </c>
      <c r="O7" s="373" t="s">
        <v>136</v>
      </c>
      <c r="P7" s="373" t="s">
        <v>135</v>
      </c>
      <c r="Q7" s="373" t="s">
        <v>136</v>
      </c>
      <c r="R7" s="373" t="s">
        <v>135</v>
      </c>
      <c r="S7" s="373" t="s">
        <v>136</v>
      </c>
      <c r="T7" s="373" t="s">
        <v>135</v>
      </c>
      <c r="U7" s="373" t="s">
        <v>136</v>
      </c>
      <c r="V7" s="373" t="s">
        <v>135</v>
      </c>
      <c r="W7" s="373" t="s">
        <v>136</v>
      </c>
      <c r="X7" s="373" t="s">
        <v>135</v>
      </c>
      <c r="Y7" s="373" t="s">
        <v>136</v>
      </c>
      <c r="Z7" s="373" t="s">
        <v>135</v>
      </c>
      <c r="AA7" s="373" t="s">
        <v>136</v>
      </c>
    </row>
    <row r="8" spans="1:27">
      <c r="A8" s="376"/>
      <c r="B8" s="377"/>
      <c r="C8" s="377"/>
      <c r="D8" s="377"/>
      <c r="E8" s="377"/>
      <c r="F8" s="377"/>
      <c r="G8" s="377"/>
      <c r="H8" s="377"/>
      <c r="I8" s="377"/>
      <c r="J8" s="378"/>
      <c r="K8" s="379"/>
      <c r="L8" s="377"/>
      <c r="M8" s="377"/>
      <c r="N8" s="377"/>
      <c r="O8" s="377"/>
      <c r="P8" s="377"/>
      <c r="Q8" s="377"/>
      <c r="R8" s="377"/>
      <c r="S8" s="377"/>
      <c r="T8" s="377"/>
      <c r="U8" s="377"/>
      <c r="V8" s="377"/>
      <c r="W8" s="377"/>
      <c r="X8" s="377"/>
      <c r="Y8" s="377"/>
      <c r="Z8" s="377"/>
      <c r="AA8" s="377"/>
    </row>
    <row r="9" spans="1:27">
      <c r="A9" s="380" t="s">
        <v>103</v>
      </c>
      <c r="B9" s="381">
        <f t="shared" ref="B9:Y9" si="0">B11+B36+B85+B97+B102+B136+B151+B189</f>
        <v>149387</v>
      </c>
      <c r="C9" s="381">
        <f t="shared" si="0"/>
        <v>83642274</v>
      </c>
      <c r="D9" s="381">
        <f t="shared" si="0"/>
        <v>134859</v>
      </c>
      <c r="E9" s="381">
        <f t="shared" si="0"/>
        <v>77838400</v>
      </c>
      <c r="F9" s="381">
        <f t="shared" si="0"/>
        <v>116197</v>
      </c>
      <c r="G9" s="381">
        <f t="shared" si="0"/>
        <v>70981672</v>
      </c>
      <c r="H9" s="381">
        <f>H11+H36+H85+H97+H102+H136+H151+H189</f>
        <v>96180</v>
      </c>
      <c r="I9" s="381">
        <f t="shared" si="0"/>
        <v>53927495</v>
      </c>
      <c r="J9" s="382">
        <f t="shared" si="0"/>
        <v>135293</v>
      </c>
      <c r="K9" s="383">
        <f t="shared" si="0"/>
        <v>86108621</v>
      </c>
      <c r="L9" s="381">
        <f t="shared" si="0"/>
        <v>137464</v>
      </c>
      <c r="M9" s="381">
        <f t="shared" si="0"/>
        <v>97259100</v>
      </c>
      <c r="N9" s="381">
        <f t="shared" si="0"/>
        <v>135636</v>
      </c>
      <c r="O9" s="381">
        <f>O11+O36+O85+O97+O102+O136+O151+O189</f>
        <v>113137191</v>
      </c>
      <c r="P9" s="381">
        <f t="shared" ref="P9:Q9" si="1">P11+P36+P85+P97+P102+P136+P151+P189</f>
        <v>180175</v>
      </c>
      <c r="Q9" s="381">
        <f t="shared" si="1"/>
        <v>130469911</v>
      </c>
      <c r="R9" s="381">
        <f t="shared" si="0"/>
        <v>138272</v>
      </c>
      <c r="S9" s="381">
        <f t="shared" si="0"/>
        <v>91374787</v>
      </c>
      <c r="T9" s="381">
        <f t="shared" si="0"/>
        <v>158604</v>
      </c>
      <c r="U9" s="381">
        <f t="shared" si="0"/>
        <v>99046159</v>
      </c>
      <c r="V9" s="381">
        <f>V11+V36+V85+V97+V102+V136+V151+V189</f>
        <v>154200</v>
      </c>
      <c r="W9" s="381">
        <f>W11+W36+W85+W97+W102+W136+W151+W189</f>
        <v>91747985</v>
      </c>
      <c r="X9" s="381">
        <f t="shared" si="0"/>
        <v>162659</v>
      </c>
      <c r="Y9" s="381">
        <f t="shared" si="0"/>
        <v>102455347</v>
      </c>
      <c r="Z9" s="381">
        <f>SUM(B9,D9,F9,H9,J9,L9,N9,P9,R9,T9,V9,X9)</f>
        <v>1698926</v>
      </c>
      <c r="AA9" s="381">
        <f>SUM(C9,E9,G9,I9,K9,M9,O9,Q9,S9,U9,W9,Y9)</f>
        <v>1097988942</v>
      </c>
    </row>
    <row r="10" spans="1:27">
      <c r="A10" s="384"/>
      <c r="B10" s="385"/>
      <c r="C10" s="385"/>
      <c r="D10" s="385"/>
      <c r="E10" s="385"/>
      <c r="F10" s="385"/>
      <c r="G10" s="385"/>
      <c r="H10" s="385"/>
      <c r="I10" s="385"/>
      <c r="J10" s="378"/>
      <c r="K10" s="379"/>
      <c r="L10" s="385"/>
      <c r="M10" s="385"/>
      <c r="N10" s="385"/>
      <c r="O10" s="385"/>
      <c r="P10" s="385"/>
      <c r="Q10" s="385"/>
      <c r="R10" s="385"/>
      <c r="S10" s="385"/>
      <c r="T10" s="385"/>
      <c r="U10" s="385"/>
      <c r="V10" s="385"/>
      <c r="W10" s="385"/>
      <c r="X10" s="385"/>
      <c r="Y10" s="385"/>
      <c r="Z10" s="385"/>
      <c r="AA10" s="385"/>
    </row>
    <row r="11" spans="1:27">
      <c r="A11" s="386" t="s">
        <v>137</v>
      </c>
      <c r="B11" s="387">
        <f t="shared" ref="B11:Y11" si="2">SUM(B12:B34)</f>
        <v>9822</v>
      </c>
      <c r="C11" s="387">
        <f t="shared" si="2"/>
        <v>7689072</v>
      </c>
      <c r="D11" s="387">
        <f t="shared" si="2"/>
        <v>13182</v>
      </c>
      <c r="E11" s="387">
        <f t="shared" si="2"/>
        <v>9988636</v>
      </c>
      <c r="F11" s="387">
        <f t="shared" si="2"/>
        <v>12924</v>
      </c>
      <c r="G11" s="387">
        <f t="shared" si="2"/>
        <v>10303881</v>
      </c>
      <c r="H11" s="387">
        <f t="shared" si="2"/>
        <v>8794</v>
      </c>
      <c r="I11" s="387">
        <f t="shared" si="2"/>
        <v>7937732</v>
      </c>
      <c r="J11" s="388">
        <f t="shared" si="2"/>
        <v>14153</v>
      </c>
      <c r="K11" s="389">
        <f>SUM(K12:K34)</f>
        <v>9985367</v>
      </c>
      <c r="L11" s="387">
        <f t="shared" si="2"/>
        <v>13721</v>
      </c>
      <c r="M11" s="387">
        <f t="shared" si="2"/>
        <v>10777159</v>
      </c>
      <c r="N11" s="387">
        <f t="shared" si="2"/>
        <v>17223</v>
      </c>
      <c r="O11" s="387">
        <f t="shared" si="2"/>
        <v>14149868</v>
      </c>
      <c r="P11" s="387">
        <f t="shared" si="2"/>
        <v>16854</v>
      </c>
      <c r="Q11" s="387">
        <f t="shared" si="2"/>
        <v>16948467</v>
      </c>
      <c r="R11" s="387">
        <f t="shared" si="2"/>
        <v>13693</v>
      </c>
      <c r="S11" s="387">
        <f t="shared" si="2"/>
        <v>11152146</v>
      </c>
      <c r="T11" s="387">
        <f t="shared" si="2"/>
        <v>11159</v>
      </c>
      <c r="U11" s="387">
        <f t="shared" si="2"/>
        <v>10364638</v>
      </c>
      <c r="V11" s="387">
        <f>SUM(V12:V34)</f>
        <v>11101</v>
      </c>
      <c r="W11" s="387">
        <f>SUM(W12:W34)</f>
        <v>10615154</v>
      </c>
      <c r="X11" s="387">
        <f t="shared" si="2"/>
        <v>15058</v>
      </c>
      <c r="Y11" s="387">
        <f t="shared" si="2"/>
        <v>14072707</v>
      </c>
      <c r="Z11" s="387">
        <f t="shared" ref="Z11:Z34" si="3">SUM(B11,D11,F11,H11,J11,L11,N11,P11,R11,T11,V11,X11)</f>
        <v>157684</v>
      </c>
      <c r="AA11" s="387">
        <f t="shared" ref="AA11:AA34" si="4">SUM(C11,E11,G11,I11,K11,M11,O11,Q11,S11,U11,W11,Y11)</f>
        <v>133984827</v>
      </c>
    </row>
    <row r="12" spans="1:27">
      <c r="A12" s="390" t="s">
        <v>219</v>
      </c>
      <c r="B12" s="391">
        <v>6052</v>
      </c>
      <c r="C12" s="391">
        <v>4259214</v>
      </c>
      <c r="D12" s="391">
        <v>7754</v>
      </c>
      <c r="E12" s="391">
        <v>4910425</v>
      </c>
      <c r="F12" s="391">
        <v>5600</v>
      </c>
      <c r="G12" s="391">
        <v>3312180</v>
      </c>
      <c r="H12" s="391">
        <v>3341</v>
      </c>
      <c r="I12" s="391">
        <v>2434783</v>
      </c>
      <c r="J12" s="392">
        <v>6917</v>
      </c>
      <c r="K12" s="393">
        <v>3550152</v>
      </c>
      <c r="L12" s="391">
        <v>4508</v>
      </c>
      <c r="M12" s="391">
        <v>3172221</v>
      </c>
      <c r="N12" s="391">
        <v>8345</v>
      </c>
      <c r="O12" s="391">
        <v>5467381</v>
      </c>
      <c r="P12" s="391">
        <v>6542</v>
      </c>
      <c r="Q12" s="391">
        <v>5892377</v>
      </c>
      <c r="R12" s="391">
        <v>4607</v>
      </c>
      <c r="S12" s="391">
        <v>2424966</v>
      </c>
      <c r="T12" s="391">
        <v>3933</v>
      </c>
      <c r="U12" s="391">
        <v>2807435</v>
      </c>
      <c r="V12" s="391">
        <f>_xlfn.IFNA(VLOOKUP(A12,[3]進出口值表查詢結果!$C$11:$F$68,4,0),-[4]整車!$B$22)</f>
        <v>4019</v>
      </c>
      <c r="W12" s="391">
        <f>_xlfn.IFNA(VLOOKUP(A12,[3]進出口值表查詢結果!$C$11:$F$68,3,0),-[4]整車!$B$22)</f>
        <v>3259963</v>
      </c>
      <c r="X12" s="391">
        <f>_xlfn.IFNA(VLOOKUP(A12,[5]進出口值表查詢結果!$C$11:$F$68,4,0),-[4]整車!$B$22)</f>
        <v>5220</v>
      </c>
      <c r="Y12" s="391">
        <f>_xlfn.IFNA(VLOOKUP(A12,[5]進出口值表查詢結果!$C$11:$F$68,3,0),-[4]整車!$B$22)</f>
        <v>3196394</v>
      </c>
      <c r="Z12" s="385">
        <f t="shared" si="3"/>
        <v>66838</v>
      </c>
      <c r="AA12" s="385">
        <f t="shared" si="4"/>
        <v>44687491</v>
      </c>
    </row>
    <row r="13" spans="1:27">
      <c r="A13" s="390" t="s">
        <v>230</v>
      </c>
      <c r="B13" s="391">
        <v>179</v>
      </c>
      <c r="C13" s="391">
        <v>131656</v>
      </c>
      <c r="D13" s="391">
        <v>274</v>
      </c>
      <c r="E13" s="391">
        <v>366955</v>
      </c>
      <c r="F13" s="391">
        <v>379</v>
      </c>
      <c r="G13" s="391">
        <v>326020</v>
      </c>
      <c r="H13" s="391">
        <v>412</v>
      </c>
      <c r="I13" s="391">
        <v>690860</v>
      </c>
      <c r="J13" s="392">
        <v>564</v>
      </c>
      <c r="K13" s="393">
        <v>591178</v>
      </c>
      <c r="L13" s="391">
        <v>419</v>
      </c>
      <c r="M13" s="391">
        <v>628920</v>
      </c>
      <c r="N13" s="391">
        <v>900</v>
      </c>
      <c r="O13" s="391">
        <v>1147430</v>
      </c>
      <c r="P13" s="391">
        <v>1146</v>
      </c>
      <c r="Q13" s="391">
        <v>1244090</v>
      </c>
      <c r="R13" s="391">
        <v>1102</v>
      </c>
      <c r="S13" s="391">
        <v>984782</v>
      </c>
      <c r="T13" s="391">
        <v>754</v>
      </c>
      <c r="U13" s="391">
        <v>962823</v>
      </c>
      <c r="V13" s="391">
        <f>_xlfn.IFNA(VLOOKUP(A13,[3]進出口值表查詢結果!$C$11:$F$68,4,0),-[4]整車!$B$22)</f>
        <v>856</v>
      </c>
      <c r="W13" s="391">
        <f>_xlfn.IFNA(VLOOKUP(A13,[3]進出口值表查詢結果!$C$11:$F$68,3,0),-[4]整車!$B$22)</f>
        <v>955426</v>
      </c>
      <c r="X13" s="391">
        <f>_xlfn.IFNA(VLOOKUP(A13,[5]進出口值表查詢結果!$C$11:$F$68,4,0),-[4]整車!$B$22)</f>
        <v>1391</v>
      </c>
      <c r="Y13" s="391">
        <f>_xlfn.IFNA(VLOOKUP(A13,[5]進出口值表查詢結果!$C$11:$F$68,3,0),-[4]整車!$B$22)</f>
        <v>1781279</v>
      </c>
      <c r="Z13" s="385">
        <f t="shared" si="3"/>
        <v>8376</v>
      </c>
      <c r="AA13" s="385">
        <f t="shared" si="4"/>
        <v>9811419</v>
      </c>
    </row>
    <row r="14" spans="1:27">
      <c r="A14" s="427" t="s">
        <v>231</v>
      </c>
      <c r="B14" s="391">
        <v>524</v>
      </c>
      <c r="C14" s="391">
        <v>127658</v>
      </c>
      <c r="D14" s="391">
        <v>549</v>
      </c>
      <c r="E14" s="391">
        <v>126180</v>
      </c>
      <c r="F14" s="391">
        <v>710</v>
      </c>
      <c r="G14" s="391">
        <v>174742</v>
      </c>
      <c r="H14" s="391">
        <v>864</v>
      </c>
      <c r="I14" s="391">
        <v>362370</v>
      </c>
      <c r="J14" s="392">
        <v>1603</v>
      </c>
      <c r="K14" s="393">
        <v>677515</v>
      </c>
      <c r="L14" s="391">
        <v>1216</v>
      </c>
      <c r="M14" s="391">
        <v>120579</v>
      </c>
      <c r="N14" s="391">
        <v>1021</v>
      </c>
      <c r="O14" s="391">
        <v>611528</v>
      </c>
      <c r="P14" s="391">
        <v>1131</v>
      </c>
      <c r="Q14" s="391">
        <v>586618</v>
      </c>
      <c r="R14" s="391">
        <v>1515</v>
      </c>
      <c r="S14" s="391">
        <v>914097</v>
      </c>
      <c r="T14" s="391">
        <v>818</v>
      </c>
      <c r="U14" s="391">
        <v>265715</v>
      </c>
      <c r="V14" s="391">
        <f>_xlfn.IFNA(VLOOKUP(A14,[3]進出口值表查詢結果!$C$11:$F$68,4,0),-[4]整車!$B$22)</f>
        <v>695</v>
      </c>
      <c r="W14" s="391">
        <f>_xlfn.IFNA(VLOOKUP(A14,[3]進出口值表查詢結果!$C$11:$F$68,3,0),-[4]整車!$B$22)</f>
        <v>379724</v>
      </c>
      <c r="X14" s="391">
        <f>_xlfn.IFNA(VLOOKUP(A14,[5]進出口值表查詢結果!$C$11:$F$68,4,0),-[4]整車!$B$22)</f>
        <v>456</v>
      </c>
      <c r="Y14" s="391">
        <f>_xlfn.IFNA(VLOOKUP(A14,[5]進出口值表查詢結果!$C$11:$F$68,3,0),-[4]整車!$B$22)</f>
        <v>425334</v>
      </c>
      <c r="Z14" s="385">
        <f t="shared" si="3"/>
        <v>11102</v>
      </c>
      <c r="AA14" s="385">
        <f t="shared" si="4"/>
        <v>4772060</v>
      </c>
    </row>
    <row r="15" spans="1:27">
      <c r="A15" s="427" t="s">
        <v>168</v>
      </c>
      <c r="B15" s="391">
        <v>65</v>
      </c>
      <c r="C15" s="391">
        <v>102167</v>
      </c>
      <c r="D15" s="391">
        <v>153</v>
      </c>
      <c r="E15" s="391">
        <v>198502</v>
      </c>
      <c r="F15" s="391">
        <v>171</v>
      </c>
      <c r="G15" s="391">
        <v>186525</v>
      </c>
      <c r="H15" s="391">
        <v>62</v>
      </c>
      <c r="I15" s="391">
        <v>69195</v>
      </c>
      <c r="J15" s="392">
        <v>111</v>
      </c>
      <c r="K15" s="393">
        <v>71668</v>
      </c>
      <c r="L15" s="391">
        <v>156</v>
      </c>
      <c r="M15" s="391">
        <v>125402</v>
      </c>
      <c r="N15" s="391">
        <v>167</v>
      </c>
      <c r="O15" s="391">
        <v>258485</v>
      </c>
      <c r="P15" s="391">
        <v>211</v>
      </c>
      <c r="Q15" s="391">
        <v>238597</v>
      </c>
      <c r="R15" s="391">
        <v>601</v>
      </c>
      <c r="S15" s="391">
        <v>371230</v>
      </c>
      <c r="T15" s="391">
        <v>212</v>
      </c>
      <c r="U15" s="391">
        <v>237659</v>
      </c>
      <c r="V15" s="391">
        <f>_xlfn.IFNA(VLOOKUP(A15,[3]進出口值表查詢結果!$C$11:$F$68,4,0),-[4]整車!$B$22)</f>
        <v>156</v>
      </c>
      <c r="W15" s="391">
        <f>_xlfn.IFNA(VLOOKUP(A15,[3]進出口值表查詢結果!$C$11:$F$68,3,0),-[4]整車!$B$22)</f>
        <v>243778</v>
      </c>
      <c r="X15" s="391">
        <f>_xlfn.IFNA(VLOOKUP(A15,[5]進出口值表查詢結果!$C$11:$F$68,4,0),-[4]整車!$B$22)</f>
        <v>452</v>
      </c>
      <c r="Y15" s="391">
        <f>_xlfn.IFNA(VLOOKUP(A15,[5]進出口值表查詢結果!$C$11:$F$68,3,0),-[4]整車!$B$22)</f>
        <v>279986</v>
      </c>
      <c r="Z15" s="385">
        <f t="shared" si="3"/>
        <v>2517</v>
      </c>
      <c r="AA15" s="385">
        <f t="shared" si="4"/>
        <v>2383194</v>
      </c>
    </row>
    <row r="16" spans="1:27">
      <c r="A16" s="428" t="s">
        <v>174</v>
      </c>
      <c r="B16" s="391">
        <v>1307</v>
      </c>
      <c r="C16" s="391">
        <v>1817059</v>
      </c>
      <c r="D16" s="391">
        <v>1950</v>
      </c>
      <c r="E16" s="391">
        <v>2185577</v>
      </c>
      <c r="F16" s="391">
        <v>2367</v>
      </c>
      <c r="G16" s="391">
        <v>2674246</v>
      </c>
      <c r="H16" s="391">
        <v>2201</v>
      </c>
      <c r="I16" s="391">
        <v>1979400</v>
      </c>
      <c r="J16" s="392">
        <v>2682</v>
      </c>
      <c r="K16" s="393">
        <v>2461078</v>
      </c>
      <c r="L16" s="391">
        <v>2380</v>
      </c>
      <c r="M16" s="391">
        <v>2624768</v>
      </c>
      <c r="N16" s="391">
        <v>2747</v>
      </c>
      <c r="O16" s="391">
        <v>2999359</v>
      </c>
      <c r="P16" s="391">
        <v>3612</v>
      </c>
      <c r="Q16" s="391">
        <v>4516165</v>
      </c>
      <c r="R16" s="391">
        <v>2996</v>
      </c>
      <c r="S16" s="391">
        <v>3713824</v>
      </c>
      <c r="T16" s="391">
        <v>2056</v>
      </c>
      <c r="U16" s="391">
        <v>2891152</v>
      </c>
      <c r="V16" s="391">
        <f>_xlfn.IFNA(VLOOKUP(A16,[3]進出口值表查詢結果!$C$11:$F$68,4,0),-[4]整車!$B$22)</f>
        <v>1790</v>
      </c>
      <c r="W16" s="391">
        <f>_xlfn.IFNA(VLOOKUP(A16,[3]進出口值表查詢結果!$C$11:$F$68,3,0),-[4]整車!$B$22)</f>
        <v>2212342</v>
      </c>
      <c r="X16" s="391">
        <f>_xlfn.IFNA(VLOOKUP(A16,[5]進出口值表查詢結果!$C$11:$F$68,4,0),-[4]整車!$B$22)</f>
        <v>1546</v>
      </c>
      <c r="Y16" s="391">
        <f>_xlfn.IFNA(VLOOKUP(A16,[5]進出口值表查詢結果!$C$11:$F$68,3,0),-[4]整車!$B$22)</f>
        <v>1984044</v>
      </c>
      <c r="Z16" s="385">
        <f t="shared" si="3"/>
        <v>27634</v>
      </c>
      <c r="AA16" s="385">
        <f t="shared" si="4"/>
        <v>32059014</v>
      </c>
    </row>
    <row r="17" spans="1:27">
      <c r="A17" s="427" t="s">
        <v>177</v>
      </c>
      <c r="B17" s="391">
        <v>196</v>
      </c>
      <c r="C17" s="391">
        <v>159614</v>
      </c>
      <c r="D17" s="391">
        <v>25</v>
      </c>
      <c r="E17" s="391">
        <v>14125</v>
      </c>
      <c r="F17" s="391">
        <v>272</v>
      </c>
      <c r="G17" s="391">
        <v>324659</v>
      </c>
      <c r="H17" s="391">
        <v>6</v>
      </c>
      <c r="I17" s="391">
        <v>198</v>
      </c>
      <c r="J17" s="392">
        <v>392</v>
      </c>
      <c r="K17" s="393">
        <v>442301</v>
      </c>
      <c r="L17" s="391">
        <v>213</v>
      </c>
      <c r="M17" s="391">
        <v>334619</v>
      </c>
      <c r="N17" s="391">
        <v>471</v>
      </c>
      <c r="O17" s="391">
        <v>520823</v>
      </c>
      <c r="P17" s="391">
        <v>373</v>
      </c>
      <c r="Q17" s="391">
        <v>455099</v>
      </c>
      <c r="R17" s="391">
        <v>34</v>
      </c>
      <c r="S17" s="391">
        <v>38452</v>
      </c>
      <c r="T17" s="391">
        <v>10</v>
      </c>
      <c r="U17" s="391">
        <v>4200</v>
      </c>
      <c r="V17" s="391">
        <f>_xlfn.IFNA(VLOOKUP(A17,[3]進出口值表查詢結果!$C$11:$F$68,4,0),-[4]整車!$B$22)</f>
        <v>34</v>
      </c>
      <c r="W17" s="391">
        <f>_xlfn.IFNA(VLOOKUP(A17,[3]進出口值表查詢結果!$C$11:$F$68,3,0),-[4]整車!$B$22)</f>
        <v>42910</v>
      </c>
      <c r="X17" s="391">
        <f>_xlfn.IFNA(VLOOKUP(A17,[5]進出口值表查詢結果!$C$11:$F$68,4,0),-[4]整車!$B$22)</f>
        <v>823</v>
      </c>
      <c r="Y17" s="391">
        <f>_xlfn.IFNA(VLOOKUP(A17,[5]進出口值表查詢結果!$C$11:$F$68,3,0),-[4]整車!$B$22)</f>
        <v>958153</v>
      </c>
      <c r="Z17" s="385">
        <f t="shared" si="3"/>
        <v>2849</v>
      </c>
      <c r="AA17" s="385">
        <f t="shared" si="4"/>
        <v>3295153</v>
      </c>
    </row>
    <row r="18" spans="1:27">
      <c r="A18" s="427" t="s">
        <v>179</v>
      </c>
      <c r="B18" s="391">
        <v>246</v>
      </c>
      <c r="C18" s="391">
        <v>218428</v>
      </c>
      <c r="D18" s="391">
        <v>112</v>
      </c>
      <c r="E18" s="391">
        <v>127248</v>
      </c>
      <c r="F18" s="391">
        <v>145</v>
      </c>
      <c r="G18" s="391">
        <v>175938</v>
      </c>
      <c r="H18" s="391">
        <v>76</v>
      </c>
      <c r="I18" s="391">
        <v>84167</v>
      </c>
      <c r="J18" s="392">
        <v>231</v>
      </c>
      <c r="K18" s="393">
        <v>292647</v>
      </c>
      <c r="L18" s="391">
        <v>225</v>
      </c>
      <c r="M18" s="391">
        <v>233311</v>
      </c>
      <c r="N18" s="391">
        <v>442</v>
      </c>
      <c r="O18" s="391">
        <v>515923</v>
      </c>
      <c r="P18" s="391">
        <v>635</v>
      </c>
      <c r="Q18" s="391">
        <v>666047</v>
      </c>
      <c r="R18" s="391">
        <v>372</v>
      </c>
      <c r="S18" s="391">
        <v>415965</v>
      </c>
      <c r="T18" s="391">
        <v>793</v>
      </c>
      <c r="U18" s="391">
        <v>698930</v>
      </c>
      <c r="V18" s="391">
        <f>_xlfn.IFNA(VLOOKUP(A18,[3]進出口值表查詢結果!$C$11:$F$68,4,0),-[4]整車!$B$22)</f>
        <v>332</v>
      </c>
      <c r="W18" s="391">
        <f>_xlfn.IFNA(VLOOKUP(A18,[3]進出口值表查詢結果!$C$11:$F$68,3,0),-[4]整車!$B$22)</f>
        <v>417088</v>
      </c>
      <c r="X18" s="391">
        <f>_xlfn.IFNA(VLOOKUP(A18,[5]進出口值表查詢結果!$C$11:$F$68,4,0),-[4]整車!$B$22)</f>
        <v>830</v>
      </c>
      <c r="Y18" s="391">
        <f>_xlfn.IFNA(VLOOKUP(A18,[5]進出口值表查詢結果!$C$11:$F$68,3,0),-[4]整車!$B$22)</f>
        <v>1167495</v>
      </c>
      <c r="Z18" s="385">
        <f t="shared" si="3"/>
        <v>4439</v>
      </c>
      <c r="AA18" s="385">
        <f t="shared" si="4"/>
        <v>5013187</v>
      </c>
    </row>
    <row r="19" spans="1:27">
      <c r="A19" s="427" t="s">
        <v>178</v>
      </c>
      <c r="B19" s="391">
        <v>38</v>
      </c>
      <c r="C19" s="391">
        <v>34255</v>
      </c>
      <c r="D19" s="391">
        <v>114</v>
      </c>
      <c r="E19" s="391">
        <v>142072</v>
      </c>
      <c r="F19" s="391">
        <v>47</v>
      </c>
      <c r="G19" s="391">
        <v>88748</v>
      </c>
      <c r="H19" s="391">
        <v>116</v>
      </c>
      <c r="I19" s="391">
        <v>179464</v>
      </c>
      <c r="J19" s="392">
        <v>134</v>
      </c>
      <c r="K19" s="393">
        <v>160240</v>
      </c>
      <c r="L19" s="391">
        <v>114</v>
      </c>
      <c r="M19" s="391">
        <v>167091</v>
      </c>
      <c r="N19" s="391">
        <v>103</v>
      </c>
      <c r="O19" s="391">
        <v>156524</v>
      </c>
      <c r="P19" s="391">
        <v>60</v>
      </c>
      <c r="Q19" s="391">
        <v>89867</v>
      </c>
      <c r="R19" s="391">
        <v>291</v>
      </c>
      <c r="S19" s="391">
        <v>452957</v>
      </c>
      <c r="T19" s="391">
        <v>157</v>
      </c>
      <c r="U19" s="391">
        <v>198796</v>
      </c>
      <c r="V19" s="391">
        <f>_xlfn.IFNA(VLOOKUP(A19,[3]進出口值表查詢結果!$C$11:$F$68,4,0),-[4]整車!$B$22)</f>
        <v>161</v>
      </c>
      <c r="W19" s="391">
        <f>_xlfn.IFNA(VLOOKUP(A19,[3]進出口值表查詢結果!$C$11:$F$68,3,0),-[4]整車!$B$22)</f>
        <v>332513</v>
      </c>
      <c r="X19" s="391">
        <f>_xlfn.IFNA(VLOOKUP(A19,[5]進出口值表查詢結果!$C$11:$F$68,4,0),-[4]整車!$B$22)</f>
        <v>82</v>
      </c>
      <c r="Y19" s="391">
        <f>_xlfn.IFNA(VLOOKUP(A19,[5]進出口值表查詢結果!$C$11:$F$68,3,0),-[4]整車!$B$22)</f>
        <v>135445</v>
      </c>
      <c r="Z19" s="385">
        <f t="shared" si="3"/>
        <v>1417</v>
      </c>
      <c r="AA19" s="385">
        <f t="shared" si="4"/>
        <v>2137972</v>
      </c>
    </row>
    <row r="20" spans="1:27">
      <c r="A20" s="427" t="s">
        <v>233</v>
      </c>
      <c r="B20" s="391">
        <v>0</v>
      </c>
      <c r="C20" s="391">
        <v>0</v>
      </c>
      <c r="D20" s="391">
        <v>62</v>
      </c>
      <c r="E20" s="391">
        <v>80913</v>
      </c>
      <c r="F20" s="391">
        <v>0</v>
      </c>
      <c r="G20" s="391"/>
      <c r="H20" s="391">
        <v>0</v>
      </c>
      <c r="I20" s="391">
        <v>0</v>
      </c>
      <c r="J20" s="392">
        <v>14</v>
      </c>
      <c r="K20" s="393">
        <v>18143</v>
      </c>
      <c r="L20" s="391">
        <v>0</v>
      </c>
      <c r="M20" s="391">
        <v>0</v>
      </c>
      <c r="N20" s="391">
        <v>0</v>
      </c>
      <c r="O20" s="391">
        <v>0</v>
      </c>
      <c r="P20" s="391">
        <v>0</v>
      </c>
      <c r="Q20" s="391">
        <v>0</v>
      </c>
      <c r="R20" s="391">
        <v>0</v>
      </c>
      <c r="S20" s="391">
        <v>0</v>
      </c>
      <c r="T20" s="391"/>
      <c r="U20" s="391"/>
      <c r="V20" s="391">
        <f>_xlfn.IFNA(VLOOKUP(A20,[3]進出口值表查詢結果!$C$11:$F$68,4,0),-[4]整車!$B$22)</f>
        <v>0</v>
      </c>
      <c r="W20" s="391">
        <f>_xlfn.IFNA(VLOOKUP(A20,[3]進出口值表查詢結果!$C$11:$F$68,3,0),-[4]整車!$B$22)</f>
        <v>0</v>
      </c>
      <c r="X20" s="391">
        <f>_xlfn.IFNA(VLOOKUP(A20,[5]進出口值表查詢結果!$C$11:$F$68,4,0),-[4]整車!$B$22)</f>
        <v>0</v>
      </c>
      <c r="Y20" s="391">
        <f>_xlfn.IFNA(VLOOKUP(A20,[5]進出口值表查詢結果!$C$11:$F$68,3,0),-[4]整車!$B$22)</f>
        <v>0</v>
      </c>
      <c r="Z20" s="385">
        <f t="shared" si="3"/>
        <v>76</v>
      </c>
      <c r="AA20" s="385">
        <f t="shared" si="4"/>
        <v>99056</v>
      </c>
    </row>
    <row r="21" spans="1:27">
      <c r="A21" s="427" t="s">
        <v>189</v>
      </c>
      <c r="B21" s="391">
        <v>367</v>
      </c>
      <c r="C21" s="391">
        <v>213697</v>
      </c>
      <c r="D21" s="391">
        <v>458</v>
      </c>
      <c r="E21" s="391">
        <v>230710</v>
      </c>
      <c r="F21" s="391">
        <v>165</v>
      </c>
      <c r="G21" s="391">
        <v>82941</v>
      </c>
      <c r="H21" s="391">
        <v>35</v>
      </c>
      <c r="I21" s="391">
        <v>4203</v>
      </c>
      <c r="J21" s="392">
        <v>74</v>
      </c>
      <c r="K21" s="393">
        <v>16703</v>
      </c>
      <c r="L21" s="391">
        <v>938</v>
      </c>
      <c r="M21" s="391">
        <v>178622</v>
      </c>
      <c r="N21" s="391">
        <v>107</v>
      </c>
      <c r="O21" s="391">
        <v>7169</v>
      </c>
      <c r="P21" s="391">
        <v>364</v>
      </c>
      <c r="Q21" s="391">
        <v>13151</v>
      </c>
      <c r="R21" s="391">
        <v>211</v>
      </c>
      <c r="S21" s="391">
        <v>139301</v>
      </c>
      <c r="T21" s="391">
        <v>291</v>
      </c>
      <c r="U21" s="391">
        <v>151421</v>
      </c>
      <c r="V21" s="391">
        <f>_xlfn.IFNA(VLOOKUP(A21,[3]進出口值表查詢結果!$C$11:$F$68,4,0),-[4]整車!$B$22)</f>
        <v>884</v>
      </c>
      <c r="W21" s="391">
        <f>_xlfn.IFNA(VLOOKUP(A21,[3]進出口值表查詢結果!$C$11:$F$68,3,0),-[4]整車!$B$22)</f>
        <v>377477</v>
      </c>
      <c r="X21" s="391">
        <f>_xlfn.IFNA(VLOOKUP(A21,[5]進出口值表查詢結果!$C$11:$F$68,4,0),-[4]整車!$B$22)</f>
        <v>872</v>
      </c>
      <c r="Y21" s="391">
        <f>_xlfn.IFNA(VLOOKUP(A21,[5]進出口值表查詢結果!$C$11:$F$68,3,0),-[4]整車!$B$22)</f>
        <v>486108</v>
      </c>
      <c r="Z21" s="385">
        <f t="shared" si="3"/>
        <v>4766</v>
      </c>
      <c r="AA21" s="385">
        <f t="shared" si="4"/>
        <v>1901503</v>
      </c>
    </row>
    <row r="22" spans="1:27">
      <c r="A22" s="427" t="s">
        <v>234</v>
      </c>
      <c r="B22" s="391">
        <v>0</v>
      </c>
      <c r="C22" s="391">
        <v>0</v>
      </c>
      <c r="D22" s="391"/>
      <c r="E22" s="391"/>
      <c r="F22" s="391">
        <v>0</v>
      </c>
      <c r="G22" s="391"/>
      <c r="H22" s="391">
        <v>0</v>
      </c>
      <c r="I22" s="391">
        <v>0</v>
      </c>
      <c r="J22" s="392">
        <v>0</v>
      </c>
      <c r="K22" s="395" t="s">
        <v>57</v>
      </c>
      <c r="L22" s="391">
        <v>0</v>
      </c>
      <c r="M22" s="391">
        <v>0</v>
      </c>
      <c r="N22" s="391">
        <v>0</v>
      </c>
      <c r="O22" s="391">
        <v>0</v>
      </c>
      <c r="P22" s="391">
        <v>0</v>
      </c>
      <c r="Q22" s="391">
        <v>0</v>
      </c>
      <c r="R22" s="391">
        <v>0</v>
      </c>
      <c r="S22" s="391">
        <v>0</v>
      </c>
      <c r="T22" s="391"/>
      <c r="U22" s="391"/>
      <c r="V22" s="391">
        <f>_xlfn.IFNA(VLOOKUP(A22,[3]進出口值表查詢結果!$C$11:$F$68,4,0),-[4]整車!$B$22)</f>
        <v>0</v>
      </c>
      <c r="W22" s="391">
        <f>_xlfn.IFNA(VLOOKUP(A22,[3]進出口值表查詢結果!$C$11:$F$68,3,0),-[4]整車!$B$22)</f>
        <v>0</v>
      </c>
      <c r="X22" s="391">
        <f>_xlfn.IFNA(VLOOKUP(A22,[5]進出口值表查詢結果!$C$11:$F$68,4,0),-[4]整車!$B$22)</f>
        <v>0</v>
      </c>
      <c r="Y22" s="391">
        <f>_xlfn.IFNA(VLOOKUP(A22,[5]進出口值表查詢結果!$C$11:$F$68,3,0),-[4]整車!$B$22)</f>
        <v>0</v>
      </c>
      <c r="Z22" s="385">
        <f t="shared" si="3"/>
        <v>0</v>
      </c>
      <c r="AA22" s="385">
        <f t="shared" si="4"/>
        <v>0</v>
      </c>
    </row>
    <row r="23" spans="1:27">
      <c r="A23" s="427" t="s">
        <v>176</v>
      </c>
      <c r="B23" s="391">
        <v>4</v>
      </c>
      <c r="C23" s="391">
        <v>12662</v>
      </c>
      <c r="D23" s="391">
        <v>36</v>
      </c>
      <c r="E23" s="391">
        <v>33578</v>
      </c>
      <c r="F23" s="391">
        <v>0</v>
      </c>
      <c r="G23" s="391"/>
      <c r="H23" s="391">
        <v>0</v>
      </c>
      <c r="I23" s="391">
        <v>0</v>
      </c>
      <c r="J23" s="392" t="s">
        <v>57</v>
      </c>
      <c r="K23" s="395" t="s">
        <v>57</v>
      </c>
      <c r="L23" s="391">
        <v>12</v>
      </c>
      <c r="M23" s="391">
        <v>40985</v>
      </c>
      <c r="N23" s="391">
        <v>11</v>
      </c>
      <c r="O23" s="391">
        <v>18898</v>
      </c>
      <c r="P23" s="391">
        <v>15</v>
      </c>
      <c r="Q23" s="391">
        <v>18841</v>
      </c>
      <c r="R23" s="391">
        <v>0</v>
      </c>
      <c r="S23" s="391">
        <v>0</v>
      </c>
      <c r="T23" s="391">
        <v>4</v>
      </c>
      <c r="U23" s="391">
        <v>8709</v>
      </c>
      <c r="V23" s="391">
        <f>_xlfn.IFNA(VLOOKUP(A23,[3]進出口值表查詢結果!$C$11:$F$68,4,0),-[4]整車!$B$22)</f>
        <v>0</v>
      </c>
      <c r="W23" s="391">
        <f>_xlfn.IFNA(VLOOKUP(A23,[3]進出口值表查詢結果!$C$11:$F$68,3,0),-[4]整車!$B$22)</f>
        <v>0</v>
      </c>
      <c r="X23" s="391">
        <f>_xlfn.IFNA(VLOOKUP(A23,[5]進出口值表查詢結果!$C$11:$F$68,4,0),-[4]整車!$B$22)</f>
        <v>23</v>
      </c>
      <c r="Y23" s="391">
        <f>_xlfn.IFNA(VLOOKUP(A23,[5]進出口值表查詢結果!$C$11:$F$68,3,0),-[4]整車!$B$22)</f>
        <v>41742</v>
      </c>
      <c r="Z23" s="385">
        <f t="shared" si="3"/>
        <v>105</v>
      </c>
      <c r="AA23" s="385">
        <f t="shared" si="4"/>
        <v>175415</v>
      </c>
    </row>
    <row r="24" spans="1:27">
      <c r="A24" s="427" t="s">
        <v>235</v>
      </c>
      <c r="B24" s="391">
        <v>0</v>
      </c>
      <c r="C24" s="391">
        <v>0</v>
      </c>
      <c r="D24" s="391"/>
      <c r="E24" s="391"/>
      <c r="F24" s="391">
        <v>0</v>
      </c>
      <c r="G24" s="391"/>
      <c r="H24" s="391">
        <v>0</v>
      </c>
      <c r="I24" s="391">
        <v>0</v>
      </c>
      <c r="J24" s="392">
        <v>1</v>
      </c>
      <c r="K24" s="393">
        <v>2606</v>
      </c>
      <c r="L24" s="391">
        <v>0</v>
      </c>
      <c r="M24" s="385">
        <v>0</v>
      </c>
      <c r="N24" s="391">
        <v>0</v>
      </c>
      <c r="O24" s="391">
        <v>0</v>
      </c>
      <c r="P24" s="391">
        <v>0</v>
      </c>
      <c r="Q24" s="391">
        <v>0</v>
      </c>
      <c r="R24" s="391">
        <v>0</v>
      </c>
      <c r="S24" s="391">
        <v>0</v>
      </c>
      <c r="T24" s="391"/>
      <c r="U24" s="391"/>
      <c r="V24" s="391">
        <f>_xlfn.IFNA(VLOOKUP(A24,[3]進出口值表查詢結果!$C$11:$F$68,4,0),-[4]整車!$B$22)</f>
        <v>0</v>
      </c>
      <c r="W24" s="391">
        <f>_xlfn.IFNA(VLOOKUP(A24,[3]進出口值表查詢結果!$C$11:$F$68,3,0),-[4]整車!$B$22)</f>
        <v>0</v>
      </c>
      <c r="X24" s="391">
        <f>_xlfn.IFNA(VLOOKUP(A24,[5]進出口值表查詢結果!$C$11:$F$68,4,0),-[4]整車!$B$22)</f>
        <v>0</v>
      </c>
      <c r="Y24" s="391">
        <f>_xlfn.IFNA(VLOOKUP(A24,[5]進出口值表查詢結果!$C$11:$F$68,3,0),-[4]整車!$B$22)</f>
        <v>0</v>
      </c>
      <c r="Z24" s="385">
        <f t="shared" si="3"/>
        <v>1</v>
      </c>
      <c r="AA24" s="385">
        <f t="shared" si="4"/>
        <v>2606</v>
      </c>
    </row>
    <row r="25" spans="1:27">
      <c r="A25" s="427" t="s">
        <v>236</v>
      </c>
      <c r="B25" s="391">
        <v>0</v>
      </c>
      <c r="C25" s="391">
        <v>0</v>
      </c>
      <c r="D25" s="391"/>
      <c r="E25" s="391"/>
      <c r="F25" s="391">
        <v>0</v>
      </c>
      <c r="G25" s="391"/>
      <c r="H25" s="391">
        <v>0</v>
      </c>
      <c r="I25" s="391">
        <v>0</v>
      </c>
      <c r="J25" s="392" t="s">
        <v>57</v>
      </c>
      <c r="K25" s="395" t="s">
        <v>57</v>
      </c>
      <c r="L25" s="391">
        <v>0</v>
      </c>
      <c r="M25" s="391">
        <v>0</v>
      </c>
      <c r="N25" s="391">
        <v>0</v>
      </c>
      <c r="O25" s="391">
        <v>0</v>
      </c>
      <c r="P25" s="391">
        <v>0</v>
      </c>
      <c r="Q25" s="391">
        <v>0</v>
      </c>
      <c r="R25" s="391">
        <v>0</v>
      </c>
      <c r="S25" s="391">
        <v>0</v>
      </c>
      <c r="T25" s="391"/>
      <c r="U25" s="391"/>
      <c r="V25" s="391">
        <f>_xlfn.IFNA(VLOOKUP(A25,[3]進出口值表查詢結果!$C$11:$F$68,4,0),-[4]整車!$B$22)</f>
        <v>0</v>
      </c>
      <c r="W25" s="391">
        <f>_xlfn.IFNA(VLOOKUP(A25,[3]進出口值表查詢結果!$C$11:$F$68,3,0),-[4]整車!$B$22)</f>
        <v>0</v>
      </c>
      <c r="X25" s="391">
        <f>_xlfn.IFNA(VLOOKUP(A25,[5]進出口值表查詢結果!$C$11:$F$68,4,0),-[4]整車!$B$22)</f>
        <v>0</v>
      </c>
      <c r="Y25" s="391">
        <f>_xlfn.IFNA(VLOOKUP(A25,[5]進出口值表查詢結果!$C$11:$F$68,3,0),-[4]整車!$B$22)</f>
        <v>0</v>
      </c>
      <c r="Z25" s="385">
        <f t="shared" si="3"/>
        <v>0</v>
      </c>
      <c r="AA25" s="385">
        <f t="shared" si="4"/>
        <v>0</v>
      </c>
    </row>
    <row r="26" spans="1:27">
      <c r="A26" s="427" t="s">
        <v>237</v>
      </c>
      <c r="B26" s="391">
        <v>0</v>
      </c>
      <c r="C26" s="391">
        <v>0</v>
      </c>
      <c r="D26" s="391"/>
      <c r="E26" s="391"/>
      <c r="F26" s="391">
        <v>10</v>
      </c>
      <c r="G26" s="391">
        <v>9226</v>
      </c>
      <c r="H26" s="391">
        <v>0</v>
      </c>
      <c r="I26" s="391">
        <v>0</v>
      </c>
      <c r="J26" s="392" t="s">
        <v>57</v>
      </c>
      <c r="K26" s="395" t="s">
        <v>57</v>
      </c>
      <c r="L26" s="391">
        <v>2</v>
      </c>
      <c r="M26" s="391">
        <v>536</v>
      </c>
      <c r="N26" s="391">
        <v>0</v>
      </c>
      <c r="O26" s="391">
        <v>0</v>
      </c>
      <c r="P26" s="391">
        <v>34</v>
      </c>
      <c r="Q26" s="391">
        <v>17452</v>
      </c>
      <c r="R26" s="391">
        <v>0</v>
      </c>
      <c r="S26" s="391">
        <v>0</v>
      </c>
      <c r="T26" s="391">
        <v>10</v>
      </c>
      <c r="U26" s="391">
        <v>9501</v>
      </c>
      <c r="V26" s="391">
        <f>_xlfn.IFNA(VLOOKUP(A26,[3]進出口值表查詢結果!$C$11:$F$68,4,0),-[4]整車!$B$22)</f>
        <v>0</v>
      </c>
      <c r="W26" s="391">
        <f>_xlfn.IFNA(VLOOKUP(A26,[3]進出口值表查詢結果!$C$11:$F$68,3,0),-[4]整車!$B$22)</f>
        <v>0</v>
      </c>
      <c r="X26" s="391">
        <f>_xlfn.IFNA(VLOOKUP(A26,[5]進出口值表查詢結果!$C$11:$F$68,4,0),-[4]整車!$B$22)</f>
        <v>0</v>
      </c>
      <c r="Y26" s="391">
        <f>_xlfn.IFNA(VLOOKUP(A26,[5]進出口值表查詢結果!$C$11:$F$68,3,0),-[4]整車!$B$22)</f>
        <v>0</v>
      </c>
      <c r="Z26" s="385">
        <f t="shared" si="3"/>
        <v>56</v>
      </c>
      <c r="AA26" s="385">
        <f t="shared" si="4"/>
        <v>36715</v>
      </c>
    </row>
    <row r="27" spans="1:27">
      <c r="A27" s="427" t="s">
        <v>195</v>
      </c>
      <c r="B27" s="391">
        <v>12</v>
      </c>
      <c r="C27" s="391">
        <v>11363</v>
      </c>
      <c r="D27" s="391">
        <v>156</v>
      </c>
      <c r="E27" s="391">
        <v>136343</v>
      </c>
      <c r="F27" s="391">
        <v>53</v>
      </c>
      <c r="G27" s="391">
        <v>48024</v>
      </c>
      <c r="H27" s="391">
        <v>0</v>
      </c>
      <c r="I27" s="391">
        <v>0</v>
      </c>
      <c r="J27" s="392">
        <v>62</v>
      </c>
      <c r="K27" s="393">
        <v>51087</v>
      </c>
      <c r="L27" s="391">
        <v>0</v>
      </c>
      <c r="M27" s="391">
        <v>0</v>
      </c>
      <c r="N27" s="391">
        <v>53</v>
      </c>
      <c r="O27" s="391">
        <v>53415</v>
      </c>
      <c r="P27" s="391">
        <v>125</v>
      </c>
      <c r="Q27" s="391">
        <v>148830</v>
      </c>
      <c r="R27" s="391">
        <v>20</v>
      </c>
      <c r="S27" s="391">
        <v>19056</v>
      </c>
      <c r="T27" s="391">
        <v>26</v>
      </c>
      <c r="U27" s="391">
        <v>35077</v>
      </c>
      <c r="V27" s="391">
        <f>_xlfn.IFNA(VLOOKUP(A27,[3]進出口值表查詢結果!$C$11:$F$68,4,0),-[4]整車!$B$22)</f>
        <v>6</v>
      </c>
      <c r="W27" s="391">
        <f>_xlfn.IFNA(VLOOKUP(A27,[3]進出口值表查詢結果!$C$11:$F$68,3,0),-[4]整車!$B$22)</f>
        <v>6932</v>
      </c>
      <c r="X27" s="391">
        <f>_xlfn.IFNA(VLOOKUP(A27,[5]進出口值表查詢結果!$C$11:$F$68,4,0),-[4]整車!$B$22)</f>
        <v>211</v>
      </c>
      <c r="Y27" s="391">
        <f>_xlfn.IFNA(VLOOKUP(A27,[5]進出口值表查詢結果!$C$11:$F$68,3,0),-[4]整車!$B$22)</f>
        <v>156683</v>
      </c>
      <c r="Z27" s="385">
        <f t="shared" si="3"/>
        <v>724</v>
      </c>
      <c r="AA27" s="385">
        <f t="shared" si="4"/>
        <v>666810</v>
      </c>
    </row>
    <row r="28" spans="1:27">
      <c r="A28" s="427" t="s">
        <v>238</v>
      </c>
      <c r="B28" s="391">
        <v>0</v>
      </c>
      <c r="C28" s="391">
        <v>0</v>
      </c>
      <c r="D28" s="391"/>
      <c r="E28" s="391"/>
      <c r="F28" s="391">
        <v>0</v>
      </c>
      <c r="G28" s="391"/>
      <c r="H28" s="391">
        <v>0</v>
      </c>
      <c r="I28" s="391">
        <v>0</v>
      </c>
      <c r="J28" s="392" t="s">
        <v>57</v>
      </c>
      <c r="K28" s="395" t="s">
        <v>57</v>
      </c>
      <c r="L28" s="391">
        <v>0</v>
      </c>
      <c r="M28" s="391">
        <v>0</v>
      </c>
      <c r="N28" s="391">
        <v>0</v>
      </c>
      <c r="O28" s="391">
        <v>0</v>
      </c>
      <c r="P28" s="391">
        <v>0</v>
      </c>
      <c r="Q28" s="391">
        <v>0</v>
      </c>
      <c r="R28" s="391">
        <v>0</v>
      </c>
      <c r="S28" s="391">
        <v>0</v>
      </c>
      <c r="T28" s="391"/>
      <c r="U28" s="391"/>
      <c r="V28" s="391">
        <f>_xlfn.IFNA(VLOOKUP(A28,[3]進出口值表查詢結果!$C$11:$F$68,4,0),-[4]整車!$B$22)</f>
        <v>0</v>
      </c>
      <c r="W28" s="391">
        <f>_xlfn.IFNA(VLOOKUP(A28,[3]進出口值表查詢結果!$C$11:$F$68,3,0),-[4]整車!$B$22)</f>
        <v>0</v>
      </c>
      <c r="X28" s="391">
        <f>_xlfn.IFNA(VLOOKUP(A28,[5]進出口值表查詢結果!$C$11:$F$68,4,0),-[4]整車!$B$22)</f>
        <v>0</v>
      </c>
      <c r="Y28" s="391">
        <f>_xlfn.IFNA(VLOOKUP(A28,[5]進出口值表查詢結果!$C$11:$F$68,3,0),-[4]整車!$B$22)</f>
        <v>0</v>
      </c>
      <c r="Z28" s="385">
        <f t="shared" si="3"/>
        <v>0</v>
      </c>
      <c r="AA28" s="385">
        <f t="shared" si="4"/>
        <v>0</v>
      </c>
    </row>
    <row r="29" spans="1:27">
      <c r="A29" s="427" t="s">
        <v>165</v>
      </c>
      <c r="B29" s="391">
        <v>832</v>
      </c>
      <c r="C29" s="391">
        <v>601299</v>
      </c>
      <c r="D29" s="391">
        <v>1474</v>
      </c>
      <c r="E29" s="391">
        <v>1335375</v>
      </c>
      <c r="F29" s="391">
        <v>2575</v>
      </c>
      <c r="G29" s="391">
        <v>2824860</v>
      </c>
      <c r="H29" s="391">
        <v>1590</v>
      </c>
      <c r="I29" s="391">
        <v>2035410</v>
      </c>
      <c r="J29" s="392">
        <v>1368</v>
      </c>
      <c r="K29" s="395">
        <v>1650049</v>
      </c>
      <c r="L29" s="391">
        <v>3338</v>
      </c>
      <c r="M29" s="391">
        <v>3123497</v>
      </c>
      <c r="N29" s="391">
        <v>2847</v>
      </c>
      <c r="O29" s="391">
        <v>2378126</v>
      </c>
      <c r="P29" s="391">
        <v>2606</v>
      </c>
      <c r="Q29" s="391">
        <v>3061333</v>
      </c>
      <c r="R29" s="391">
        <v>1944</v>
      </c>
      <c r="S29" s="391">
        <v>1677516</v>
      </c>
      <c r="T29" s="391">
        <v>2095</v>
      </c>
      <c r="U29" s="391">
        <v>2093220</v>
      </c>
      <c r="V29" s="391">
        <f>_xlfn.IFNA(VLOOKUP(A29,[3]進出口值表查詢結果!$C$11:$F$68,4,0),-[4]整車!$B$22)</f>
        <v>2168</v>
      </c>
      <c r="W29" s="391">
        <f>_xlfn.IFNA(VLOOKUP(A29,[3]進出口值表查詢結果!$C$11:$F$68,3,0),-[4]整車!$B$22)</f>
        <v>2387001</v>
      </c>
      <c r="X29" s="391">
        <f>_xlfn.IFNA(VLOOKUP(A29,[5]進出口值表查詢結果!$C$11:$F$68,4,0),-[4]整車!$B$22)</f>
        <v>3104</v>
      </c>
      <c r="Y29" s="391">
        <f>_xlfn.IFNA(VLOOKUP(A29,[5]進出口值表查詢結果!$C$11:$F$68,3,0),-[4]整車!$B$22)</f>
        <v>3401926</v>
      </c>
      <c r="Z29" s="385">
        <f t="shared" si="3"/>
        <v>25941</v>
      </c>
      <c r="AA29" s="385">
        <f t="shared" si="4"/>
        <v>26569612</v>
      </c>
    </row>
    <row r="30" spans="1:27">
      <c r="A30" s="429" t="s">
        <v>240</v>
      </c>
      <c r="B30" s="385">
        <v>0</v>
      </c>
      <c r="C30" s="385">
        <v>0</v>
      </c>
      <c r="D30" s="385"/>
      <c r="E30" s="385"/>
      <c r="F30" s="385">
        <v>0</v>
      </c>
      <c r="G30" s="385"/>
      <c r="H30" s="385">
        <v>0</v>
      </c>
      <c r="I30" s="385">
        <v>0</v>
      </c>
      <c r="J30" s="378" t="s">
        <v>57</v>
      </c>
      <c r="K30" s="395" t="s">
        <v>57</v>
      </c>
      <c r="L30" s="385">
        <v>0</v>
      </c>
      <c r="M30" s="385">
        <v>0</v>
      </c>
      <c r="N30" s="385">
        <v>0</v>
      </c>
      <c r="O30" s="385">
        <v>0</v>
      </c>
      <c r="P30" s="385">
        <v>0</v>
      </c>
      <c r="Q30" s="385">
        <v>0</v>
      </c>
      <c r="R30" s="385">
        <v>0</v>
      </c>
      <c r="S30" s="385">
        <v>0</v>
      </c>
      <c r="T30" s="385"/>
      <c r="U30" s="385"/>
      <c r="V30" s="391">
        <f>_xlfn.IFNA(VLOOKUP(A30,[3]進出口值表查詢結果!$C$11:$F$68,4,0),-[4]整車!$B$22)</f>
        <v>0</v>
      </c>
      <c r="W30" s="391">
        <f>_xlfn.IFNA(VLOOKUP(A30,[3]進出口值表查詢結果!$C$11:$F$68,3,0),-[4]整車!$B$22)</f>
        <v>0</v>
      </c>
      <c r="X30" s="391">
        <f>_xlfn.IFNA(VLOOKUP(A30,[5]進出口值表查詢結果!$C$11:$F$68,4,0),-[4]整車!$B$22)</f>
        <v>0</v>
      </c>
      <c r="Y30" s="391">
        <f>_xlfn.IFNA(VLOOKUP(A30,[5]進出口值表查詢結果!$C$11:$F$68,3,0),-[4]整車!$B$22)</f>
        <v>0</v>
      </c>
      <c r="Z30" s="385">
        <f t="shared" si="3"/>
        <v>0</v>
      </c>
      <c r="AA30" s="385">
        <f t="shared" si="4"/>
        <v>0</v>
      </c>
    </row>
    <row r="31" spans="1:27">
      <c r="A31" s="427" t="s">
        <v>241</v>
      </c>
      <c r="B31" s="385">
        <v>0</v>
      </c>
      <c r="C31" s="385">
        <v>0</v>
      </c>
      <c r="D31" s="391"/>
      <c r="E31" s="391"/>
      <c r="F31" s="391">
        <v>0</v>
      </c>
      <c r="G31" s="391"/>
      <c r="H31" s="391">
        <v>0</v>
      </c>
      <c r="I31" s="391">
        <v>0</v>
      </c>
      <c r="J31" s="392"/>
      <c r="K31" s="395" t="s">
        <v>57</v>
      </c>
      <c r="L31" s="391">
        <v>0</v>
      </c>
      <c r="M31" s="391">
        <v>0</v>
      </c>
      <c r="N31" s="391">
        <v>0</v>
      </c>
      <c r="O31" s="391">
        <v>0</v>
      </c>
      <c r="P31" s="385">
        <v>0</v>
      </c>
      <c r="Q31" s="385">
        <v>0</v>
      </c>
      <c r="R31" s="385">
        <v>0</v>
      </c>
      <c r="S31" s="385">
        <v>0</v>
      </c>
      <c r="T31" s="391"/>
      <c r="U31" s="391"/>
      <c r="V31" s="391">
        <f>_xlfn.IFNA(VLOOKUP(A31,[3]進出口值表查詢結果!$C$11:$F$68,4,0),-[4]整車!$B$22)</f>
        <v>0</v>
      </c>
      <c r="W31" s="391">
        <f>_xlfn.IFNA(VLOOKUP(A31,[3]進出口值表查詢結果!$C$11:$F$68,3,0),-[4]整車!$B$22)</f>
        <v>0</v>
      </c>
      <c r="X31" s="391">
        <f>_xlfn.IFNA(VLOOKUP(A31,[5]進出口值表查詢結果!$C$11:$F$68,4,0),-[4]整車!$B$22)</f>
        <v>0</v>
      </c>
      <c r="Y31" s="391">
        <f>_xlfn.IFNA(VLOOKUP(A31,[5]進出口值表查詢結果!$C$11:$F$68,3,0),-[4]整車!$B$22)</f>
        <v>0</v>
      </c>
      <c r="Z31" s="385">
        <f t="shared" si="3"/>
        <v>0</v>
      </c>
      <c r="AA31" s="385">
        <f t="shared" si="4"/>
        <v>0</v>
      </c>
    </row>
    <row r="32" spans="1:27">
      <c r="A32" s="427" t="s">
        <v>242</v>
      </c>
      <c r="B32" s="385">
        <v>0</v>
      </c>
      <c r="C32" s="385">
        <v>0</v>
      </c>
      <c r="D32" s="391"/>
      <c r="E32" s="391"/>
      <c r="F32" s="391">
        <v>0</v>
      </c>
      <c r="G32" s="391"/>
      <c r="H32" s="391">
        <v>2</v>
      </c>
      <c r="I32" s="391">
        <v>3147</v>
      </c>
      <c r="J32" s="392" t="s">
        <v>57</v>
      </c>
      <c r="K32" s="395" t="s">
        <v>57</v>
      </c>
      <c r="L32" s="391">
        <v>0</v>
      </c>
      <c r="M32" s="391">
        <v>0</v>
      </c>
      <c r="N32" s="391">
        <v>9</v>
      </c>
      <c r="O32" s="391">
        <v>14807</v>
      </c>
      <c r="P32" s="385">
        <v>0</v>
      </c>
      <c r="Q32" s="385">
        <v>0</v>
      </c>
      <c r="R32" s="385">
        <v>0</v>
      </c>
      <c r="S32" s="385">
        <v>0</v>
      </c>
      <c r="T32" s="391"/>
      <c r="U32" s="391"/>
      <c r="V32" s="391">
        <f>_xlfn.IFNA(VLOOKUP(A32,[3]進出口值表查詢結果!$C$11:$F$68,4,0),-[4]整車!$B$22)</f>
        <v>0</v>
      </c>
      <c r="W32" s="391">
        <f>_xlfn.IFNA(VLOOKUP(A32,[3]進出口值表查詢結果!$C$11:$F$68,3,0),-[4]整車!$B$22)</f>
        <v>0</v>
      </c>
      <c r="X32" s="391">
        <f>_xlfn.IFNA(VLOOKUP(A32,[5]進出口值表查詢結果!$C$11:$F$68,4,0),-[4]整車!$B$22)</f>
        <v>12</v>
      </c>
      <c r="Y32" s="391">
        <f>_xlfn.IFNA(VLOOKUP(A32,[5]進出口值表查詢結果!$C$11:$F$68,3,0),-[4]整車!$B$22)</f>
        <v>16410</v>
      </c>
      <c r="Z32" s="385">
        <f t="shared" si="3"/>
        <v>23</v>
      </c>
      <c r="AA32" s="385">
        <f t="shared" si="4"/>
        <v>34364</v>
      </c>
    </row>
    <row r="33" spans="1:27">
      <c r="A33" s="427" t="s">
        <v>243</v>
      </c>
      <c r="B33" s="385">
        <v>0</v>
      </c>
      <c r="C33" s="385">
        <v>0</v>
      </c>
      <c r="D33" s="391">
        <v>65</v>
      </c>
      <c r="E33" s="391">
        <v>100633</v>
      </c>
      <c r="F33" s="385">
        <v>430</v>
      </c>
      <c r="G33" s="391">
        <v>75772</v>
      </c>
      <c r="H33" s="391">
        <v>89</v>
      </c>
      <c r="I33" s="391">
        <v>94535</v>
      </c>
      <c r="J33" s="392" t="s">
        <v>57</v>
      </c>
      <c r="K33" s="395" t="s">
        <v>57</v>
      </c>
      <c r="L33" s="391">
        <v>0</v>
      </c>
      <c r="M33" s="391">
        <v>0</v>
      </c>
      <c r="N33" s="391">
        <v>0</v>
      </c>
      <c r="O33" s="391">
        <v>0</v>
      </c>
      <c r="P33" s="385">
        <v>0</v>
      </c>
      <c r="Q33" s="385">
        <v>0</v>
      </c>
      <c r="R33" s="385">
        <v>0</v>
      </c>
      <c r="S33" s="385">
        <v>0</v>
      </c>
      <c r="T33" s="391"/>
      <c r="U33" s="391"/>
      <c r="V33" s="391">
        <f>_xlfn.IFNA(VLOOKUP(A33,[3]進出口值表查詢結果!$C$11:$F$68,4,0),-[4]整車!$B$22)</f>
        <v>0</v>
      </c>
      <c r="W33" s="391">
        <f>_xlfn.IFNA(VLOOKUP(A33,[3]進出口值表查詢結果!$C$11:$F$68,3,0),-[4]整車!$B$22)</f>
        <v>0</v>
      </c>
      <c r="X33" s="391">
        <f>_xlfn.IFNA(VLOOKUP(A33,[5]進出口值表查詢結果!$C$11:$F$68,4,0),-[4]整車!$B$22)</f>
        <v>36</v>
      </c>
      <c r="Y33" s="391">
        <f>_xlfn.IFNA(VLOOKUP(A33,[5]進出口值表查詢結果!$C$11:$F$68,3,0),-[4]整車!$B$22)</f>
        <v>41708</v>
      </c>
      <c r="Z33" s="391">
        <f t="shared" si="3"/>
        <v>620</v>
      </c>
      <c r="AA33" s="391">
        <f t="shared" si="4"/>
        <v>312648</v>
      </c>
    </row>
    <row r="34" spans="1:27">
      <c r="A34" s="427" t="s">
        <v>244</v>
      </c>
      <c r="B34" s="385">
        <v>0</v>
      </c>
      <c r="C34" s="385">
        <v>0</v>
      </c>
      <c r="D34" s="391"/>
      <c r="E34" s="391"/>
      <c r="F34" s="391">
        <v>0</v>
      </c>
      <c r="G34" s="391"/>
      <c r="H34" s="391">
        <v>0</v>
      </c>
      <c r="I34" s="391">
        <v>0</v>
      </c>
      <c r="J34" s="392" t="s">
        <v>57</v>
      </c>
      <c r="K34" s="395" t="s">
        <v>57</v>
      </c>
      <c r="L34" s="391">
        <v>200</v>
      </c>
      <c r="M34" s="391">
        <v>26608</v>
      </c>
      <c r="N34" s="391">
        <v>0</v>
      </c>
      <c r="O34" s="391">
        <v>0</v>
      </c>
      <c r="P34" s="385">
        <v>0</v>
      </c>
      <c r="Q34" s="385">
        <v>0</v>
      </c>
      <c r="R34" s="385">
        <v>0</v>
      </c>
      <c r="S34" s="385">
        <v>0</v>
      </c>
      <c r="T34" s="391"/>
      <c r="U34" s="391"/>
      <c r="V34" s="391">
        <f>_xlfn.IFNA(VLOOKUP(A34,[3]進出口值表查詢結果!$C$11:$F$68,4,0),-[4]整車!$B$22)</f>
        <v>0</v>
      </c>
      <c r="W34" s="391">
        <f>_xlfn.IFNA(VLOOKUP(A34,[3]進出口值表查詢結果!$C$11:$F$68,3,0),-[4]整車!$B$22)</f>
        <v>0</v>
      </c>
      <c r="X34" s="391">
        <f>_xlfn.IFNA(VLOOKUP(A34,[5]進出口值表查詢結果!$C$11:$F$68,4,0),-[4]整車!$B$22)</f>
        <v>0</v>
      </c>
      <c r="Y34" s="391">
        <f>_xlfn.IFNA(VLOOKUP(A34,[5]進出口值表查詢結果!$C$11:$F$68,3,0),-[4]整車!$B$22)</f>
        <v>0</v>
      </c>
      <c r="Z34" s="391">
        <f t="shared" si="3"/>
        <v>200</v>
      </c>
      <c r="AA34" s="391">
        <f t="shared" si="4"/>
        <v>26608</v>
      </c>
    </row>
    <row r="35" spans="1:27">
      <c r="A35" s="384"/>
      <c r="B35" s="385"/>
      <c r="C35" s="385"/>
      <c r="D35" s="385"/>
      <c r="E35" s="385"/>
      <c r="F35" s="385"/>
      <c r="G35" s="385"/>
      <c r="H35" s="385"/>
      <c r="I35" s="385"/>
      <c r="J35" s="378"/>
      <c r="K35" s="379"/>
      <c r="L35" s="385"/>
      <c r="M35" s="385"/>
      <c r="N35" s="385"/>
      <c r="O35" s="385"/>
      <c r="P35" s="385"/>
      <c r="Q35" s="385"/>
      <c r="R35" s="385"/>
      <c r="S35" s="385"/>
      <c r="T35" s="385"/>
      <c r="U35" s="385"/>
      <c r="V35" s="385"/>
      <c r="W35" s="385"/>
      <c r="X35" s="385"/>
      <c r="Y35" s="385"/>
      <c r="Z35" s="385"/>
      <c r="AA35" s="385"/>
    </row>
    <row r="36" spans="1:27">
      <c r="A36" s="397" t="s">
        <v>138</v>
      </c>
      <c r="B36" s="398">
        <f t="shared" ref="B36:Y36" si="5">B38+B68+B75</f>
        <v>79424</v>
      </c>
      <c r="C36" s="398">
        <f t="shared" si="5"/>
        <v>35612604</v>
      </c>
      <c r="D36" s="398">
        <f t="shared" si="5"/>
        <v>64213</v>
      </c>
      <c r="E36" s="398">
        <f t="shared" si="5"/>
        <v>30491608</v>
      </c>
      <c r="F36" s="398">
        <f t="shared" si="5"/>
        <v>54696</v>
      </c>
      <c r="G36" s="398">
        <f t="shared" si="5"/>
        <v>29542744</v>
      </c>
      <c r="H36" s="398">
        <f t="shared" si="5"/>
        <v>39009</v>
      </c>
      <c r="I36" s="398">
        <f t="shared" si="5"/>
        <v>19973565</v>
      </c>
      <c r="J36" s="399">
        <f t="shared" si="5"/>
        <v>44931</v>
      </c>
      <c r="K36" s="400">
        <f>K38+K68+K75</f>
        <v>28357229</v>
      </c>
      <c r="L36" s="398">
        <f t="shared" si="5"/>
        <v>51038</v>
      </c>
      <c r="M36" s="398">
        <f t="shared" si="5"/>
        <v>32305965</v>
      </c>
      <c r="N36" s="398">
        <f t="shared" si="5"/>
        <v>44856</v>
      </c>
      <c r="O36" s="398">
        <f t="shared" si="5"/>
        <v>35121669</v>
      </c>
      <c r="P36" s="398">
        <f t="shared" si="5"/>
        <v>69496</v>
      </c>
      <c r="Q36" s="398">
        <f t="shared" si="5"/>
        <v>46505146</v>
      </c>
      <c r="R36" s="398">
        <f t="shared" si="5"/>
        <v>46124</v>
      </c>
      <c r="S36" s="398">
        <f t="shared" si="5"/>
        <v>32297052</v>
      </c>
      <c r="T36" s="398">
        <f t="shared" si="5"/>
        <v>63488</v>
      </c>
      <c r="U36" s="398">
        <f t="shared" si="5"/>
        <v>38464858</v>
      </c>
      <c r="V36" s="398">
        <f>V38+V68+V75</f>
        <v>52331</v>
      </c>
      <c r="W36" s="398">
        <f>W38+W68+W75</f>
        <v>31078138</v>
      </c>
      <c r="X36" s="398">
        <f t="shared" si="5"/>
        <v>64845</v>
      </c>
      <c r="Y36" s="398">
        <f t="shared" si="5"/>
        <v>39655701</v>
      </c>
      <c r="Z36" s="398">
        <f>SUM(B36,D36,F36,H36,J36,L36,N36,P36,R36,T36,V36,X36)</f>
        <v>674451</v>
      </c>
      <c r="AA36" s="398">
        <f>SUM(C36,E36,G36,I36,K36,M36,O36,Q36,S36,U36,W36,Y36)</f>
        <v>399406279</v>
      </c>
    </row>
    <row r="37" spans="1:27">
      <c r="A37" s="384"/>
      <c r="B37" s="385"/>
      <c r="C37" s="385"/>
      <c r="D37" s="385"/>
      <c r="E37" s="385"/>
      <c r="F37" s="385"/>
      <c r="G37" s="385"/>
      <c r="H37" s="385"/>
      <c r="I37" s="385"/>
      <c r="J37" s="378"/>
      <c r="K37" s="379"/>
      <c r="L37" s="385"/>
      <c r="M37" s="385"/>
      <c r="N37" s="385"/>
      <c r="O37" s="385"/>
      <c r="P37" s="385"/>
      <c r="Q37" s="385"/>
      <c r="R37" s="385"/>
      <c r="S37" s="385"/>
      <c r="T37" s="385"/>
      <c r="U37" s="385"/>
      <c r="V37" s="385"/>
      <c r="W37" s="385"/>
      <c r="X37" s="385"/>
      <c r="Y37" s="385"/>
      <c r="Z37" s="385"/>
      <c r="AA37" s="385"/>
    </row>
    <row r="38" spans="1:27">
      <c r="A38" s="401" t="s">
        <v>8</v>
      </c>
      <c r="B38" s="402">
        <f t="shared" ref="B38:Y38" si="6">SUM(B39:B66)</f>
        <v>71602</v>
      </c>
      <c r="C38" s="402">
        <f t="shared" si="6"/>
        <v>31042061</v>
      </c>
      <c r="D38" s="402">
        <f t="shared" si="6"/>
        <v>57938</v>
      </c>
      <c r="E38" s="402">
        <f t="shared" si="6"/>
        <v>27066923</v>
      </c>
      <c r="F38" s="402">
        <f t="shared" si="6"/>
        <v>50036</v>
      </c>
      <c r="G38" s="402">
        <f t="shared" si="6"/>
        <v>26756451</v>
      </c>
      <c r="H38" s="402">
        <f t="shared" si="6"/>
        <v>35898</v>
      </c>
      <c r="I38" s="402">
        <f t="shared" si="6"/>
        <v>18239616</v>
      </c>
      <c r="J38" s="403">
        <f t="shared" si="6"/>
        <v>42641</v>
      </c>
      <c r="K38" s="404">
        <f>SUM(K39:K66)</f>
        <v>26690377</v>
      </c>
      <c r="L38" s="402">
        <f t="shared" si="6"/>
        <v>48143</v>
      </c>
      <c r="M38" s="402">
        <f t="shared" si="6"/>
        <v>30331535</v>
      </c>
      <c r="N38" s="402">
        <f t="shared" si="6"/>
        <v>41659</v>
      </c>
      <c r="O38" s="402">
        <f t="shared" si="6"/>
        <v>32356018</v>
      </c>
      <c r="P38" s="402">
        <f t="shared" si="6"/>
        <v>67372</v>
      </c>
      <c r="Q38" s="402">
        <f t="shared" si="6"/>
        <v>44304841</v>
      </c>
      <c r="R38" s="402">
        <f t="shared" si="6"/>
        <v>44242</v>
      </c>
      <c r="S38" s="402">
        <f t="shared" si="6"/>
        <v>30263800</v>
      </c>
      <c r="T38" s="402">
        <f t="shared" si="6"/>
        <v>58319</v>
      </c>
      <c r="U38" s="402">
        <f t="shared" si="6"/>
        <v>35452809</v>
      </c>
      <c r="V38" s="402">
        <f>SUM(V39:V66)</f>
        <v>49253</v>
      </c>
      <c r="W38" s="402">
        <f>SUM(W39:W66)</f>
        <v>28348880</v>
      </c>
      <c r="X38" s="402">
        <f t="shared" si="6"/>
        <v>58138</v>
      </c>
      <c r="Y38" s="402">
        <f t="shared" si="6"/>
        <v>33913506</v>
      </c>
      <c r="Z38" s="402">
        <f t="shared" ref="Z38:Z66" si="7">SUM(B38,D38,F38,H38,J38,L38,N38,P38,R38,T38,V38,X38)</f>
        <v>625241</v>
      </c>
      <c r="AA38" s="402">
        <f t="shared" ref="AA38:AA66" si="8">SUM(C38,E38,G38,I38,K38,M38,O38,Q38,S38,U38,W38,Y38)</f>
        <v>364766817</v>
      </c>
    </row>
    <row r="39" spans="1:27">
      <c r="A39" s="427" t="s">
        <v>158</v>
      </c>
      <c r="B39" s="391">
        <v>9455</v>
      </c>
      <c r="C39" s="391">
        <v>8098805</v>
      </c>
      <c r="D39" s="391">
        <v>5899</v>
      </c>
      <c r="E39" s="391">
        <v>4489009</v>
      </c>
      <c r="F39" s="391">
        <v>11184</v>
      </c>
      <c r="G39" s="391">
        <v>11101791</v>
      </c>
      <c r="H39" s="391">
        <v>7475</v>
      </c>
      <c r="I39" s="391">
        <v>8873601</v>
      </c>
      <c r="J39" s="392">
        <v>12869</v>
      </c>
      <c r="K39" s="393">
        <v>13913534</v>
      </c>
      <c r="L39" s="391">
        <v>14682</v>
      </c>
      <c r="M39" s="391">
        <v>14178313</v>
      </c>
      <c r="N39" s="391">
        <v>14082</v>
      </c>
      <c r="O39" s="391">
        <v>14946790</v>
      </c>
      <c r="P39" s="391">
        <v>17288</v>
      </c>
      <c r="Q39" s="391">
        <v>20932370</v>
      </c>
      <c r="R39" s="391">
        <v>13841</v>
      </c>
      <c r="S39" s="391">
        <v>14623372</v>
      </c>
      <c r="T39" s="391">
        <v>14781</v>
      </c>
      <c r="U39" s="391">
        <v>14961515</v>
      </c>
      <c r="V39" s="391">
        <f>_xlfn.IFNA(VLOOKUP(A39,[3]進出口值表查詢結果!$C$11:$F$68,4,0),-[4]整車!$B$22)</f>
        <v>14525</v>
      </c>
      <c r="W39" s="391">
        <f>_xlfn.IFNA(VLOOKUP(A39,[3]進出口值表查詢結果!$C$11:$F$68,3,0),-[4]整車!$B$22)</f>
        <v>13590883</v>
      </c>
      <c r="X39" s="391">
        <f>_xlfn.IFNA(VLOOKUP(A39,[5]進出口值表查詢結果!$C$11:$F$68,4,0),-[4]整車!$B$22)</f>
        <v>15792</v>
      </c>
      <c r="Y39" s="391">
        <f>_xlfn.IFNA(VLOOKUP(A39,[5]進出口值表查詢結果!$C$11:$F$68,3,0),-[4]整車!$B$22)</f>
        <v>15201155</v>
      </c>
      <c r="Z39" s="385">
        <f t="shared" si="7"/>
        <v>151873</v>
      </c>
      <c r="AA39" s="385">
        <f t="shared" si="8"/>
        <v>154911138</v>
      </c>
    </row>
    <row r="40" spans="1:27">
      <c r="A40" s="427" t="s">
        <v>161</v>
      </c>
      <c r="B40" s="391">
        <v>6408</v>
      </c>
      <c r="C40" s="391">
        <v>3502900</v>
      </c>
      <c r="D40" s="391">
        <v>12057</v>
      </c>
      <c r="E40" s="391">
        <v>3128315</v>
      </c>
      <c r="F40" s="391">
        <v>8271</v>
      </c>
      <c r="G40" s="391">
        <v>2563956</v>
      </c>
      <c r="H40" s="391">
        <v>4864</v>
      </c>
      <c r="I40" s="391">
        <v>1321695</v>
      </c>
      <c r="J40" s="392">
        <v>2458</v>
      </c>
      <c r="K40" s="393">
        <v>672571</v>
      </c>
      <c r="L40" s="391">
        <v>2556</v>
      </c>
      <c r="M40" s="391">
        <v>1168366</v>
      </c>
      <c r="N40" s="391">
        <v>4316</v>
      </c>
      <c r="O40" s="391">
        <v>1533943</v>
      </c>
      <c r="P40" s="391">
        <v>4965</v>
      </c>
      <c r="Q40" s="391">
        <v>2104096</v>
      </c>
      <c r="R40" s="391">
        <v>3366</v>
      </c>
      <c r="S40" s="391">
        <v>1847351</v>
      </c>
      <c r="T40" s="391">
        <v>3654</v>
      </c>
      <c r="U40" s="391">
        <v>1456075</v>
      </c>
      <c r="V40" s="391">
        <f>_xlfn.IFNA(VLOOKUP(A40,[3]進出口值表查詢結果!$C$11:$F$68,4,0),-[4]整車!$B$22)</f>
        <v>5797</v>
      </c>
      <c r="W40" s="391">
        <f>_xlfn.IFNA(VLOOKUP(A40,[3]進出口值表查詢結果!$C$11:$F$68,3,0),-[4]整車!$B$22)</f>
        <v>1411961</v>
      </c>
      <c r="X40" s="391">
        <f>_xlfn.IFNA(VLOOKUP(A40,[5]進出口值表查詢結果!$C$11:$F$68,4,0),-[4]整車!$B$22)</f>
        <v>5920</v>
      </c>
      <c r="Y40" s="391">
        <f>_xlfn.IFNA(VLOOKUP(A40,[5]進出口值表查詢結果!$C$11:$F$68,3,0),-[4]整車!$B$22)</f>
        <v>1991602</v>
      </c>
      <c r="Z40" s="385">
        <f t="shared" si="7"/>
        <v>64632</v>
      </c>
      <c r="AA40" s="385">
        <f t="shared" si="8"/>
        <v>22702831</v>
      </c>
    </row>
    <row r="41" spans="1:27">
      <c r="A41" s="427" t="s">
        <v>175</v>
      </c>
      <c r="B41" s="391">
        <v>1316</v>
      </c>
      <c r="C41" s="391">
        <v>717427</v>
      </c>
      <c r="D41" s="391">
        <v>911</v>
      </c>
      <c r="E41" s="391">
        <v>709326</v>
      </c>
      <c r="F41" s="391">
        <v>1777</v>
      </c>
      <c r="G41" s="391">
        <v>1217722</v>
      </c>
      <c r="H41" s="391">
        <v>547</v>
      </c>
      <c r="I41" s="391">
        <v>1236471</v>
      </c>
      <c r="J41" s="392">
        <v>504</v>
      </c>
      <c r="K41" s="393">
        <v>997393</v>
      </c>
      <c r="L41" s="391">
        <v>1828</v>
      </c>
      <c r="M41" s="391">
        <v>1782072</v>
      </c>
      <c r="N41" s="391">
        <v>858</v>
      </c>
      <c r="O41" s="391">
        <v>1473021</v>
      </c>
      <c r="P41" s="391">
        <v>1248</v>
      </c>
      <c r="Q41" s="391">
        <v>1567705</v>
      </c>
      <c r="R41" s="391">
        <v>1489</v>
      </c>
      <c r="S41" s="391">
        <v>1445890</v>
      </c>
      <c r="T41" s="391">
        <v>1319</v>
      </c>
      <c r="U41" s="391">
        <v>1108193</v>
      </c>
      <c r="V41" s="391">
        <f>_xlfn.IFNA(VLOOKUP(A41,[3]進出口值表查詢結果!$C$11:$F$68,4,0),-[4]整車!$B$22)</f>
        <v>1769</v>
      </c>
      <c r="W41" s="391">
        <f>_xlfn.IFNA(VLOOKUP(A41,[3]進出口值表查詢結果!$C$11:$F$68,3,0),-[4]整車!$B$22)</f>
        <v>798510</v>
      </c>
      <c r="X41" s="391">
        <f>_xlfn.IFNA(VLOOKUP(A41,[5]進出口值表查詢結果!$C$11:$F$68,4,0),-[4]整車!$B$22)</f>
        <v>2665</v>
      </c>
      <c r="Y41" s="391">
        <f>_xlfn.IFNA(VLOOKUP(A41,[5]進出口值表查詢結果!$C$11:$F$68,3,0),-[4]整車!$B$22)</f>
        <v>1213680</v>
      </c>
      <c r="Z41" s="385">
        <f t="shared" si="7"/>
        <v>16231</v>
      </c>
      <c r="AA41" s="385">
        <f t="shared" si="8"/>
        <v>14267410</v>
      </c>
    </row>
    <row r="42" spans="1:27">
      <c r="A42" s="427" t="s">
        <v>159</v>
      </c>
      <c r="B42" s="391">
        <v>17706</v>
      </c>
      <c r="C42" s="391">
        <v>5035525</v>
      </c>
      <c r="D42" s="391">
        <v>6240</v>
      </c>
      <c r="E42" s="391">
        <v>3784977</v>
      </c>
      <c r="F42" s="391">
        <v>9566</v>
      </c>
      <c r="G42" s="391">
        <v>2935879</v>
      </c>
      <c r="H42" s="391">
        <v>6503</v>
      </c>
      <c r="I42" s="391">
        <v>3044684</v>
      </c>
      <c r="J42" s="392">
        <v>5112</v>
      </c>
      <c r="K42" s="393">
        <v>3224993</v>
      </c>
      <c r="L42" s="391">
        <v>13471</v>
      </c>
      <c r="M42" s="391">
        <v>4417423</v>
      </c>
      <c r="N42" s="391">
        <v>11009</v>
      </c>
      <c r="O42" s="391">
        <v>4729278</v>
      </c>
      <c r="P42" s="391">
        <v>33998</v>
      </c>
      <c r="Q42" s="391">
        <v>11641642</v>
      </c>
      <c r="R42" s="391">
        <v>15962</v>
      </c>
      <c r="S42" s="391">
        <v>6253943</v>
      </c>
      <c r="T42" s="391">
        <v>18510</v>
      </c>
      <c r="U42" s="391">
        <v>8270668</v>
      </c>
      <c r="V42" s="391">
        <f>_xlfn.IFNA(VLOOKUP(A42,[3]進出口值表查詢結果!$C$11:$F$68,4,0),-[4]整車!$B$22)</f>
        <v>12194</v>
      </c>
      <c r="W42" s="391">
        <f>_xlfn.IFNA(VLOOKUP(A42,[3]進出口值表查詢結果!$C$11:$F$68,3,0),-[4]整車!$B$22)</f>
        <v>5955460</v>
      </c>
      <c r="X42" s="391">
        <f>_xlfn.IFNA(VLOOKUP(A42,[5]進出口值表查詢結果!$C$11:$F$68,4,0),-[4]整車!$B$22)</f>
        <v>14217</v>
      </c>
      <c r="Y42" s="391">
        <f>_xlfn.IFNA(VLOOKUP(A42,[5]進出口值表查詢結果!$C$11:$F$68,3,0),-[4]整車!$B$22)</f>
        <v>5372669</v>
      </c>
      <c r="Z42" s="385">
        <f t="shared" si="7"/>
        <v>164488</v>
      </c>
      <c r="AA42" s="385">
        <f t="shared" si="8"/>
        <v>64667141</v>
      </c>
    </row>
    <row r="43" spans="1:27">
      <c r="A43" s="427" t="s">
        <v>167</v>
      </c>
      <c r="B43" s="391">
        <v>1251</v>
      </c>
      <c r="C43" s="391">
        <v>1143718</v>
      </c>
      <c r="D43" s="391">
        <v>1214</v>
      </c>
      <c r="E43" s="391">
        <v>1514756</v>
      </c>
      <c r="F43" s="391">
        <v>1275</v>
      </c>
      <c r="G43" s="391">
        <v>1300366</v>
      </c>
      <c r="H43" s="391">
        <v>85</v>
      </c>
      <c r="I43" s="391">
        <v>106062</v>
      </c>
      <c r="J43" s="392">
        <v>889</v>
      </c>
      <c r="K43" s="393">
        <v>1214599</v>
      </c>
      <c r="L43" s="391">
        <v>1601</v>
      </c>
      <c r="M43" s="391">
        <v>1668970</v>
      </c>
      <c r="N43" s="391">
        <v>925</v>
      </c>
      <c r="O43" s="391">
        <v>1104904</v>
      </c>
      <c r="P43" s="391">
        <v>519</v>
      </c>
      <c r="Q43" s="391">
        <v>835276</v>
      </c>
      <c r="R43" s="391">
        <v>1150</v>
      </c>
      <c r="S43" s="391">
        <v>1209512</v>
      </c>
      <c r="T43" s="391">
        <v>2343</v>
      </c>
      <c r="U43" s="391">
        <v>2166095</v>
      </c>
      <c r="V43" s="391">
        <f>_xlfn.IFNA(VLOOKUP(A43,[3]進出口值表查詢結果!$C$11:$F$68,4,0),-[4]整車!$B$22)</f>
        <v>1094</v>
      </c>
      <c r="W43" s="391">
        <f>_xlfn.IFNA(VLOOKUP(A43,[3]進出口值表查詢結果!$C$11:$F$68,3,0),-[4]整車!$B$22)</f>
        <v>1193068</v>
      </c>
      <c r="X43" s="391">
        <f>_xlfn.IFNA(VLOOKUP(A43,[5]進出口值表查詢結果!$C$11:$F$68,4,0),-[4]整車!$B$22)</f>
        <v>680</v>
      </c>
      <c r="Y43" s="391">
        <f>_xlfn.IFNA(VLOOKUP(A43,[5]進出口值表查詢結果!$C$11:$F$68,3,0),-[4]整車!$B$22)</f>
        <v>895521</v>
      </c>
      <c r="Z43" s="385">
        <f t="shared" si="7"/>
        <v>13026</v>
      </c>
      <c r="AA43" s="385">
        <f t="shared" si="8"/>
        <v>14352847</v>
      </c>
    </row>
    <row r="44" spans="1:27">
      <c r="A44" s="390" t="s">
        <v>248</v>
      </c>
      <c r="B44" s="391">
        <v>1462</v>
      </c>
      <c r="C44" s="391">
        <v>1150648</v>
      </c>
      <c r="D44" s="391">
        <v>1170</v>
      </c>
      <c r="E44" s="391">
        <v>1065890</v>
      </c>
      <c r="F44" s="391">
        <v>328</v>
      </c>
      <c r="G44" s="391">
        <v>441720</v>
      </c>
      <c r="H44" s="391">
        <v>198</v>
      </c>
      <c r="I44" s="391">
        <v>604272</v>
      </c>
      <c r="J44" s="392">
        <v>824</v>
      </c>
      <c r="K44" s="393">
        <v>1298798</v>
      </c>
      <c r="L44" s="391">
        <v>1079</v>
      </c>
      <c r="M44" s="391">
        <v>1208211</v>
      </c>
      <c r="N44" s="391">
        <v>807</v>
      </c>
      <c r="O44" s="391">
        <v>1002195</v>
      </c>
      <c r="P44" s="391">
        <v>796</v>
      </c>
      <c r="Q44" s="391">
        <v>1264047</v>
      </c>
      <c r="R44" s="391">
        <v>605</v>
      </c>
      <c r="S44" s="391">
        <v>956624</v>
      </c>
      <c r="T44" s="391">
        <v>1343</v>
      </c>
      <c r="U44" s="391">
        <v>1450743</v>
      </c>
      <c r="V44" s="391">
        <f>_xlfn.IFNA(VLOOKUP(A44,[3]進出口值表查詢結果!$C$11:$F$68,4,0),-[4]整車!$B$22)</f>
        <v>1030</v>
      </c>
      <c r="W44" s="391">
        <f>_xlfn.IFNA(VLOOKUP(A44,[3]進出口值表查詢結果!$C$11:$F$68,3,0),-[4]整車!$B$22)</f>
        <v>1221871</v>
      </c>
      <c r="X44" s="391">
        <f>_xlfn.IFNA(VLOOKUP(A44,[5]進出口值表查詢結果!$C$11:$F$68,4,0),-[4]整車!$B$22)</f>
        <v>1914</v>
      </c>
      <c r="Y44" s="391">
        <f>_xlfn.IFNA(VLOOKUP(A44,[5]進出口值表查詢結果!$C$11:$F$68,3,0),-[4]整車!$B$22)</f>
        <v>2462982</v>
      </c>
      <c r="Z44" s="385">
        <f t="shared" si="7"/>
        <v>11556</v>
      </c>
      <c r="AA44" s="385">
        <f t="shared" si="8"/>
        <v>14128001</v>
      </c>
    </row>
    <row r="45" spans="1:27">
      <c r="A45" s="427" t="s">
        <v>185</v>
      </c>
      <c r="B45" s="391">
        <v>8259</v>
      </c>
      <c r="C45" s="391">
        <v>7055116</v>
      </c>
      <c r="D45" s="391">
        <v>7827</v>
      </c>
      <c r="E45" s="391">
        <v>8311625</v>
      </c>
      <c r="F45" s="391">
        <v>5451</v>
      </c>
      <c r="G45" s="391">
        <v>4815102</v>
      </c>
      <c r="H45" s="391">
        <v>1437</v>
      </c>
      <c r="I45" s="391">
        <v>897615</v>
      </c>
      <c r="J45" s="392">
        <v>6587</v>
      </c>
      <c r="K45" s="393">
        <v>3549849</v>
      </c>
      <c r="L45" s="391">
        <v>5956</v>
      </c>
      <c r="M45" s="391">
        <v>4372019</v>
      </c>
      <c r="N45" s="391">
        <v>6178</v>
      </c>
      <c r="O45" s="391">
        <v>5869574</v>
      </c>
      <c r="P45" s="391">
        <v>5911</v>
      </c>
      <c r="Q45" s="391">
        <v>4858793</v>
      </c>
      <c r="R45" s="391">
        <v>4741</v>
      </c>
      <c r="S45" s="391">
        <v>2750680</v>
      </c>
      <c r="T45" s="391">
        <v>8165</v>
      </c>
      <c r="U45" s="391">
        <v>3665783</v>
      </c>
      <c r="V45" s="391">
        <f>_xlfn.IFNA(VLOOKUP(A45,[3]進出口值表查詢結果!$C$11:$F$68,4,0),-[4]整車!$B$22)</f>
        <v>4599</v>
      </c>
      <c r="W45" s="391">
        <f>_xlfn.IFNA(VLOOKUP(A45,[3]進出口值表查詢結果!$C$11:$F$68,3,0),-[4]整車!$B$22)</f>
        <v>2448875</v>
      </c>
      <c r="X45" s="391">
        <f>_xlfn.IFNA(VLOOKUP(A45,[5]進出口值表查詢結果!$C$11:$F$68,4,0),-[4]整車!$B$22)</f>
        <v>6519</v>
      </c>
      <c r="Y45" s="391">
        <f>_xlfn.IFNA(VLOOKUP(A45,[5]進出口值表查詢結果!$C$11:$F$68,3,0),-[4]整車!$B$22)</f>
        <v>4708366</v>
      </c>
      <c r="Z45" s="385">
        <f t="shared" si="7"/>
        <v>71630</v>
      </c>
      <c r="AA45" s="385">
        <f t="shared" si="8"/>
        <v>53303397</v>
      </c>
    </row>
    <row r="46" spans="1:27">
      <c r="A46" s="427" t="s">
        <v>162</v>
      </c>
      <c r="B46" s="391">
        <v>2698</v>
      </c>
      <c r="C46" s="391">
        <v>337022</v>
      </c>
      <c r="D46" s="391">
        <v>4227</v>
      </c>
      <c r="E46" s="391">
        <v>590807</v>
      </c>
      <c r="F46" s="391">
        <v>1385</v>
      </c>
      <c r="G46" s="391">
        <v>364355</v>
      </c>
      <c r="H46" s="391">
        <v>2867</v>
      </c>
      <c r="I46" s="391">
        <v>160451</v>
      </c>
      <c r="J46" s="392">
        <v>493</v>
      </c>
      <c r="K46" s="393">
        <v>68059</v>
      </c>
      <c r="L46" s="391">
        <v>3511</v>
      </c>
      <c r="M46" s="391">
        <v>345274</v>
      </c>
      <c r="N46" s="405">
        <v>616</v>
      </c>
      <c r="O46" s="405">
        <v>145435</v>
      </c>
      <c r="P46" s="391">
        <v>252</v>
      </c>
      <c r="Q46" s="391">
        <v>50525</v>
      </c>
      <c r="R46" s="391">
        <v>1078</v>
      </c>
      <c r="S46" s="391">
        <v>229756</v>
      </c>
      <c r="T46" s="391">
        <v>2600</v>
      </c>
      <c r="U46" s="391">
        <v>425508</v>
      </c>
      <c r="V46" s="391">
        <f>_xlfn.IFNA(VLOOKUP(A46,[3]進出口值表查詢結果!$C$11:$F$68,4,0),-[4]整車!$B$22)</f>
        <v>2376</v>
      </c>
      <c r="W46" s="391">
        <f>_xlfn.IFNA(VLOOKUP(A46,[3]進出口值表查詢結果!$C$11:$F$68,3,0),-[4]整車!$B$22)</f>
        <v>357540</v>
      </c>
      <c r="X46" s="391">
        <f>_xlfn.IFNA(VLOOKUP(A46,[5]進出口值表查詢結果!$C$11:$F$68,4,0),-[4]整車!$B$22)</f>
        <v>3399</v>
      </c>
      <c r="Y46" s="391">
        <f>_xlfn.IFNA(VLOOKUP(A46,[5]進出口值表查詢結果!$C$11:$F$68,3,0),-[4]整車!$B$22)</f>
        <v>252100</v>
      </c>
      <c r="Z46" s="385">
        <f t="shared" si="7"/>
        <v>25502</v>
      </c>
      <c r="AA46" s="385">
        <f t="shared" si="8"/>
        <v>3326832</v>
      </c>
    </row>
    <row r="47" spans="1:27">
      <c r="A47" s="427" t="s">
        <v>188</v>
      </c>
      <c r="B47" s="391">
        <v>0</v>
      </c>
      <c r="C47" s="391">
        <v>0</v>
      </c>
      <c r="D47" s="391"/>
      <c r="E47" s="391"/>
      <c r="F47" s="391">
        <v>0</v>
      </c>
      <c r="G47" s="391"/>
      <c r="H47" s="391">
        <v>0</v>
      </c>
      <c r="I47" s="391">
        <v>0</v>
      </c>
      <c r="J47" s="392">
        <v>17</v>
      </c>
      <c r="K47" s="393">
        <v>30939</v>
      </c>
      <c r="L47" s="391">
        <v>0</v>
      </c>
      <c r="M47" s="391">
        <v>0</v>
      </c>
      <c r="N47" s="391">
        <v>0</v>
      </c>
      <c r="O47" s="391">
        <v>0</v>
      </c>
      <c r="P47" s="391">
        <v>0</v>
      </c>
      <c r="Q47" s="391">
        <v>0</v>
      </c>
      <c r="R47" s="391">
        <v>0</v>
      </c>
      <c r="S47" s="391">
        <v>0</v>
      </c>
      <c r="T47" s="391"/>
      <c r="U47" s="391"/>
      <c r="V47" s="391">
        <f>_xlfn.IFNA(VLOOKUP(A47,[3]進出口值表查詢結果!$C$11:$F$68,4,0),-[4]整車!$B$22)</f>
        <v>13</v>
      </c>
      <c r="W47" s="391">
        <f>_xlfn.IFNA(VLOOKUP(A47,[3]進出口值表查詢結果!$C$11:$F$68,3,0),-[4]整車!$B$22)</f>
        <v>30641</v>
      </c>
      <c r="X47" s="391">
        <f>_xlfn.IFNA(VLOOKUP(A47,[5]進出口值表查詢結果!$C$11:$F$68,4,0),-[4]整車!$B$22)</f>
        <v>0</v>
      </c>
      <c r="Y47" s="391">
        <f>_xlfn.IFNA(VLOOKUP(A47,[5]進出口值表查詢結果!$C$11:$F$68,3,0),-[4]整車!$B$22)</f>
        <v>0</v>
      </c>
      <c r="Z47" s="385">
        <f t="shared" si="7"/>
        <v>30</v>
      </c>
      <c r="AA47" s="385">
        <f t="shared" si="8"/>
        <v>61580</v>
      </c>
    </row>
    <row r="48" spans="1:27">
      <c r="A48" s="427" t="s">
        <v>251</v>
      </c>
      <c r="B48" s="391">
        <v>1496</v>
      </c>
      <c r="C48" s="391">
        <v>75974</v>
      </c>
      <c r="D48" s="391">
        <v>887</v>
      </c>
      <c r="E48" s="391">
        <v>76782</v>
      </c>
      <c r="F48" s="391">
        <v>282</v>
      </c>
      <c r="G48" s="391">
        <v>34683</v>
      </c>
      <c r="H48" s="391">
        <v>243</v>
      </c>
      <c r="I48" s="391">
        <v>59854</v>
      </c>
      <c r="J48" s="392">
        <v>2854</v>
      </c>
      <c r="K48" s="393">
        <v>111627</v>
      </c>
      <c r="L48" s="391">
        <v>292</v>
      </c>
      <c r="M48" s="391">
        <v>40717</v>
      </c>
      <c r="N48" s="405">
        <v>50</v>
      </c>
      <c r="O48" s="405">
        <v>7437</v>
      </c>
      <c r="P48" s="391">
        <v>0</v>
      </c>
      <c r="Q48" s="391">
        <v>0</v>
      </c>
      <c r="R48" s="391">
        <v>63</v>
      </c>
      <c r="S48" s="391">
        <v>7337</v>
      </c>
      <c r="T48" s="391">
        <v>110</v>
      </c>
      <c r="U48" s="391">
        <v>19242</v>
      </c>
      <c r="V48" s="391">
        <f>_xlfn.IFNA(VLOOKUP(A48,[3]進出口值表查詢結果!$C$11:$F$68,4,0),-[4]整車!$B$22)</f>
        <v>2810</v>
      </c>
      <c r="W48" s="391">
        <f>_xlfn.IFNA(VLOOKUP(A48,[3]進出口值表查詢結果!$C$11:$F$68,3,0),-[4]整車!$B$22)</f>
        <v>115217</v>
      </c>
      <c r="X48" s="391">
        <f>_xlfn.IFNA(VLOOKUP(A48,[5]進出口值表查詢結果!$C$11:$F$68,4,0),-[4]整車!$B$22)</f>
        <v>233</v>
      </c>
      <c r="Y48" s="391">
        <f>_xlfn.IFNA(VLOOKUP(A48,[5]進出口值表查詢結果!$C$11:$F$68,3,0),-[4]整車!$B$22)</f>
        <v>49405</v>
      </c>
      <c r="Z48" s="385">
        <f t="shared" si="7"/>
        <v>9320</v>
      </c>
      <c r="AA48" s="385">
        <f t="shared" si="8"/>
        <v>598275</v>
      </c>
    </row>
    <row r="49" spans="1:27">
      <c r="A49" s="427" t="s">
        <v>191</v>
      </c>
      <c r="B49" s="391">
        <v>0</v>
      </c>
      <c r="C49" s="391">
        <v>0</v>
      </c>
      <c r="D49" s="391"/>
      <c r="E49" s="391"/>
      <c r="F49" s="391">
        <v>0</v>
      </c>
      <c r="G49" s="391"/>
      <c r="H49" s="391">
        <v>0</v>
      </c>
      <c r="I49" s="391">
        <v>0</v>
      </c>
      <c r="J49" s="392" t="s">
        <v>57</v>
      </c>
      <c r="K49" s="395" t="s">
        <v>57</v>
      </c>
      <c r="L49" s="391">
        <v>0</v>
      </c>
      <c r="M49" s="391">
        <v>0</v>
      </c>
      <c r="N49" s="391">
        <v>0</v>
      </c>
      <c r="O49" s="391">
        <v>0</v>
      </c>
      <c r="P49" s="391">
        <v>1103</v>
      </c>
      <c r="Q49" s="391">
        <v>149812</v>
      </c>
      <c r="R49" s="391">
        <v>0</v>
      </c>
      <c r="S49" s="391">
        <v>0</v>
      </c>
      <c r="T49" s="391">
        <v>1020</v>
      </c>
      <c r="U49" s="391">
        <v>82719</v>
      </c>
      <c r="V49" s="391">
        <f>_xlfn.IFNA(VLOOKUP(A49,[3]進出口值表查詢結果!$C$11:$F$68,4,0),-[4]整車!$B$22)</f>
        <v>250</v>
      </c>
      <c r="W49" s="391">
        <f>_xlfn.IFNA(VLOOKUP(A49,[3]進出口值表查詢結果!$C$11:$F$68,3,0),-[4]整車!$B$22)</f>
        <v>40485</v>
      </c>
      <c r="X49" s="391">
        <f>_xlfn.IFNA(VLOOKUP(A49,[5]進出口值表查詢結果!$C$11:$F$68,4,0),-[4]整車!$B$22)</f>
        <v>0</v>
      </c>
      <c r="Y49" s="391">
        <f>_xlfn.IFNA(VLOOKUP(A49,[5]進出口值表查詢結果!$C$11:$F$68,3,0),-[4]整車!$B$22)</f>
        <v>0</v>
      </c>
      <c r="Z49" s="385">
        <f t="shared" si="7"/>
        <v>2373</v>
      </c>
      <c r="AA49" s="385">
        <f t="shared" si="8"/>
        <v>273016</v>
      </c>
    </row>
    <row r="50" spans="1:27">
      <c r="A50" s="427" t="s">
        <v>252</v>
      </c>
      <c r="B50" s="391">
        <v>0</v>
      </c>
      <c r="C50" s="391">
        <v>0</v>
      </c>
      <c r="D50" s="391"/>
      <c r="E50" s="391"/>
      <c r="F50" s="391">
        <v>41</v>
      </c>
      <c r="G50" s="391">
        <v>46233</v>
      </c>
      <c r="H50" s="391">
        <v>0</v>
      </c>
      <c r="I50" s="391">
        <v>0</v>
      </c>
      <c r="J50" s="392">
        <v>78</v>
      </c>
      <c r="K50" s="395">
        <v>136719</v>
      </c>
      <c r="L50" s="391">
        <v>73</v>
      </c>
      <c r="M50" s="391">
        <v>111226</v>
      </c>
      <c r="N50" s="405">
        <v>42</v>
      </c>
      <c r="O50" s="405">
        <v>82995</v>
      </c>
      <c r="P50" s="391">
        <v>76</v>
      </c>
      <c r="Q50" s="391">
        <v>189800</v>
      </c>
      <c r="R50" s="391">
        <v>3</v>
      </c>
      <c r="S50" s="391">
        <v>18037</v>
      </c>
      <c r="T50" s="391"/>
      <c r="U50" s="391"/>
      <c r="V50" s="391">
        <f>_xlfn.IFNA(VLOOKUP(A50,[3]進出口值表查詢結果!$C$11:$F$68,4,0),-[4]整車!$B$22)</f>
        <v>0</v>
      </c>
      <c r="W50" s="391">
        <f>_xlfn.IFNA(VLOOKUP(A50,[3]進出口值表查詢結果!$C$11:$F$68,3,0),-[4]整車!$B$22)</f>
        <v>0</v>
      </c>
      <c r="X50" s="391">
        <f>_xlfn.IFNA(VLOOKUP(A50,[5]進出口值表查詢結果!$C$11:$F$68,4,0),-[4]整車!$B$22)</f>
        <v>0</v>
      </c>
      <c r="Y50" s="391">
        <f>_xlfn.IFNA(VLOOKUP(A50,[5]進出口值表查詢結果!$C$11:$F$68,3,0),-[4]整車!$B$22)</f>
        <v>0</v>
      </c>
      <c r="Z50" s="385">
        <f t="shared" si="7"/>
        <v>313</v>
      </c>
      <c r="AA50" s="385">
        <f t="shared" si="8"/>
        <v>585010</v>
      </c>
    </row>
    <row r="51" spans="1:27">
      <c r="A51" s="427" t="s">
        <v>183</v>
      </c>
      <c r="B51" s="391">
        <v>201</v>
      </c>
      <c r="C51" s="391">
        <v>272709</v>
      </c>
      <c r="D51" s="391"/>
      <c r="E51" s="391"/>
      <c r="F51" s="391">
        <v>0</v>
      </c>
      <c r="G51" s="391"/>
      <c r="H51" s="391">
        <v>32</v>
      </c>
      <c r="I51" s="391">
        <v>33620</v>
      </c>
      <c r="J51" s="392">
        <v>101</v>
      </c>
      <c r="K51" s="395">
        <v>102138</v>
      </c>
      <c r="L51" s="391">
        <v>63</v>
      </c>
      <c r="M51" s="391">
        <v>100302</v>
      </c>
      <c r="N51" s="405">
        <v>9</v>
      </c>
      <c r="O51" s="405">
        <v>13320</v>
      </c>
      <c r="P51" s="391">
        <v>0</v>
      </c>
      <c r="Q51" s="391">
        <v>0</v>
      </c>
      <c r="R51" s="391">
        <v>78</v>
      </c>
      <c r="S51" s="391">
        <v>157745</v>
      </c>
      <c r="T51" s="391"/>
      <c r="U51" s="391"/>
      <c r="V51" s="391">
        <f>_xlfn.IFNA(VLOOKUP(A51,[3]進出口值表查詢結果!$C$11:$F$68,4,0),-[4]整車!$B$22)</f>
        <v>149</v>
      </c>
      <c r="W51" s="391">
        <f>_xlfn.IFNA(VLOOKUP(A51,[3]進出口值表查詢結果!$C$11:$F$68,3,0),-[4]整車!$B$22)</f>
        <v>101179</v>
      </c>
      <c r="X51" s="391">
        <f>_xlfn.IFNA(VLOOKUP(A51,[5]進出口值表查詢結果!$C$11:$F$68,4,0),-[4]整車!$B$22)</f>
        <v>177</v>
      </c>
      <c r="Y51" s="391">
        <f>_xlfn.IFNA(VLOOKUP(A51,[5]進出口值表查詢結果!$C$11:$F$68,3,0),-[4]整車!$B$22)</f>
        <v>208957</v>
      </c>
      <c r="Z51" s="385">
        <f t="shared" si="7"/>
        <v>810</v>
      </c>
      <c r="AA51" s="385">
        <f t="shared" si="8"/>
        <v>989970</v>
      </c>
    </row>
    <row r="52" spans="1:27">
      <c r="A52" s="427" t="s">
        <v>254</v>
      </c>
      <c r="B52" s="391">
        <v>14850</v>
      </c>
      <c r="C52" s="391">
        <v>1819825</v>
      </c>
      <c r="D52" s="391">
        <v>10994</v>
      </c>
      <c r="E52" s="391">
        <v>1791539</v>
      </c>
      <c r="F52" s="391">
        <v>5163</v>
      </c>
      <c r="G52" s="391">
        <v>792431</v>
      </c>
      <c r="H52" s="391">
        <v>8731</v>
      </c>
      <c r="I52" s="391">
        <v>1291818</v>
      </c>
      <c r="J52" s="392">
        <v>8229</v>
      </c>
      <c r="K52" s="393">
        <v>909253</v>
      </c>
      <c r="L52" s="391">
        <v>1974</v>
      </c>
      <c r="M52" s="391">
        <v>362668</v>
      </c>
      <c r="N52" s="405">
        <v>1030</v>
      </c>
      <c r="O52" s="405">
        <v>144084</v>
      </c>
      <c r="P52" s="391">
        <v>637</v>
      </c>
      <c r="Q52" s="391">
        <v>148186</v>
      </c>
      <c r="R52" s="391">
        <v>0</v>
      </c>
      <c r="S52" s="391">
        <v>0</v>
      </c>
      <c r="T52" s="391">
        <v>492</v>
      </c>
      <c r="U52" s="391">
        <v>276110</v>
      </c>
      <c r="V52" s="391">
        <f>_xlfn.IFNA(VLOOKUP(A52,[3]進出口值表查詢結果!$C$11:$F$68,4,0),-[4]整車!$B$22)</f>
        <v>373</v>
      </c>
      <c r="W52" s="391">
        <f>_xlfn.IFNA(VLOOKUP(A52,[3]進出口值表查詢結果!$C$11:$F$68,3,0),-[4]整車!$B$22)</f>
        <v>210711</v>
      </c>
      <c r="X52" s="391">
        <f>_xlfn.IFNA(VLOOKUP(A52,[5]進出口值表查詢結果!$C$11:$F$68,4,0),-[4]整車!$B$22)</f>
        <v>255</v>
      </c>
      <c r="Y52" s="391">
        <f>_xlfn.IFNA(VLOOKUP(A52,[5]進出口值表查詢結果!$C$11:$F$68,3,0),-[4]整車!$B$22)</f>
        <v>121134</v>
      </c>
      <c r="Z52" s="385">
        <f t="shared" si="7"/>
        <v>52728</v>
      </c>
      <c r="AA52" s="385">
        <f t="shared" si="8"/>
        <v>7867759</v>
      </c>
    </row>
    <row r="53" spans="1:27">
      <c r="A53" s="427" t="s">
        <v>166</v>
      </c>
      <c r="B53" s="391">
        <v>415</v>
      </c>
      <c r="C53" s="391">
        <v>138854</v>
      </c>
      <c r="D53" s="391">
        <v>347</v>
      </c>
      <c r="E53" s="391">
        <v>89541</v>
      </c>
      <c r="F53" s="391">
        <v>168</v>
      </c>
      <c r="G53" s="391">
        <v>63590</v>
      </c>
      <c r="H53" s="391">
        <v>91</v>
      </c>
      <c r="I53" s="391">
        <v>41073</v>
      </c>
      <c r="J53" s="392" t="s">
        <v>57</v>
      </c>
      <c r="K53" s="395" t="s">
        <v>57</v>
      </c>
      <c r="L53" s="391">
        <v>192</v>
      </c>
      <c r="M53" s="391">
        <v>38137</v>
      </c>
      <c r="N53" s="405">
        <v>565</v>
      </c>
      <c r="O53" s="405">
        <v>326470</v>
      </c>
      <c r="P53" s="391">
        <v>55</v>
      </c>
      <c r="Q53" s="391">
        <v>37445</v>
      </c>
      <c r="R53" s="391">
        <v>12</v>
      </c>
      <c r="S53" s="391">
        <v>17120</v>
      </c>
      <c r="T53" s="391">
        <v>3</v>
      </c>
      <c r="U53" s="391">
        <v>1549</v>
      </c>
      <c r="V53" s="391">
        <f>_xlfn.IFNA(VLOOKUP(A53,[3]進出口值表查詢結果!$C$11:$F$68,4,0),-[4]整車!$B$22)</f>
        <v>6</v>
      </c>
      <c r="W53" s="391">
        <f>_xlfn.IFNA(VLOOKUP(A53,[3]進出口值表查詢結果!$C$11:$F$68,3,0),-[4]整車!$B$22)</f>
        <v>1837</v>
      </c>
      <c r="X53" s="391">
        <f>_xlfn.IFNA(VLOOKUP(A53,[5]進出口值表查詢結果!$C$11:$F$68,4,0),-[4]整車!$B$22)</f>
        <v>0</v>
      </c>
      <c r="Y53" s="391">
        <f>_xlfn.IFNA(VLOOKUP(A53,[5]進出口值表查詢結果!$C$11:$F$68,3,0),-[4]整車!$B$22)</f>
        <v>0</v>
      </c>
      <c r="Z53" s="385">
        <f t="shared" si="7"/>
        <v>1854</v>
      </c>
      <c r="AA53" s="385">
        <f t="shared" si="8"/>
        <v>755616</v>
      </c>
    </row>
    <row r="54" spans="1:27">
      <c r="A54" s="427" t="s">
        <v>173</v>
      </c>
      <c r="B54" s="391">
        <v>2701</v>
      </c>
      <c r="C54" s="391">
        <v>1013330</v>
      </c>
      <c r="D54" s="391">
        <v>526</v>
      </c>
      <c r="E54" s="391">
        <v>174316</v>
      </c>
      <c r="F54" s="391">
        <v>871</v>
      </c>
      <c r="G54" s="391">
        <v>261235</v>
      </c>
      <c r="H54" s="391">
        <v>560</v>
      </c>
      <c r="I54" s="391">
        <v>111328</v>
      </c>
      <c r="J54" s="392">
        <v>122</v>
      </c>
      <c r="K54" s="395">
        <v>126429</v>
      </c>
      <c r="L54" s="391">
        <v>437</v>
      </c>
      <c r="M54" s="391">
        <v>340350</v>
      </c>
      <c r="N54" s="405">
        <v>995</v>
      </c>
      <c r="O54" s="405">
        <v>812171</v>
      </c>
      <c r="P54" s="391">
        <v>393</v>
      </c>
      <c r="Q54" s="391">
        <v>427618</v>
      </c>
      <c r="R54" s="391">
        <v>1762</v>
      </c>
      <c r="S54" s="391">
        <v>731590</v>
      </c>
      <c r="T54" s="391">
        <v>2871</v>
      </c>
      <c r="U54" s="391">
        <v>1163960</v>
      </c>
      <c r="V54" s="391">
        <f>_xlfn.IFNA(VLOOKUP(A54,[3]進出口值表查詢結果!$C$11:$F$68,4,0),-[4]整車!$B$22)</f>
        <v>2077</v>
      </c>
      <c r="W54" s="391">
        <f>_xlfn.IFNA(VLOOKUP(A54,[3]進出口值表查詢結果!$C$11:$F$68,3,0),-[4]整車!$B$22)</f>
        <v>695253</v>
      </c>
      <c r="X54" s="391">
        <f>_xlfn.IFNA(VLOOKUP(A54,[5]進出口值表查詢結果!$C$11:$F$68,4,0),-[4]整車!$B$22)</f>
        <v>2420</v>
      </c>
      <c r="Y54" s="391">
        <f>_xlfn.IFNA(VLOOKUP(A54,[5]進出口值表查詢結果!$C$11:$F$68,3,0),-[4]整車!$B$22)</f>
        <v>651295</v>
      </c>
      <c r="Z54" s="385">
        <f t="shared" si="7"/>
        <v>15735</v>
      </c>
      <c r="AA54" s="385">
        <f t="shared" si="8"/>
        <v>6508875</v>
      </c>
    </row>
    <row r="55" spans="1:27">
      <c r="A55" s="427" t="s">
        <v>163</v>
      </c>
      <c r="B55" s="391">
        <v>184</v>
      </c>
      <c r="C55" s="391">
        <v>65445</v>
      </c>
      <c r="D55" s="391">
        <v>384</v>
      </c>
      <c r="E55" s="391">
        <v>270420</v>
      </c>
      <c r="F55" s="391">
        <v>117</v>
      </c>
      <c r="G55" s="391">
        <v>125456</v>
      </c>
      <c r="H55" s="391">
        <v>125</v>
      </c>
      <c r="I55" s="391">
        <v>79330</v>
      </c>
      <c r="J55" s="392">
        <v>112</v>
      </c>
      <c r="K55" s="395">
        <v>53759</v>
      </c>
      <c r="L55" s="391">
        <v>191</v>
      </c>
      <c r="M55" s="391">
        <v>102112</v>
      </c>
      <c r="N55" s="405">
        <v>97</v>
      </c>
      <c r="O55" s="405">
        <v>124577</v>
      </c>
      <c r="P55" s="391">
        <v>96</v>
      </c>
      <c r="Q55" s="391">
        <v>91901</v>
      </c>
      <c r="R55" s="391">
        <v>1</v>
      </c>
      <c r="S55" s="391">
        <v>4144</v>
      </c>
      <c r="T55" s="391">
        <v>262</v>
      </c>
      <c r="U55" s="391">
        <v>270569</v>
      </c>
      <c r="V55" s="391">
        <f>_xlfn.IFNA(VLOOKUP(A55,[3]進出口值表查詢結果!$C$11:$F$68,4,0),-[4]整車!$B$22)</f>
        <v>124</v>
      </c>
      <c r="W55" s="391">
        <f>_xlfn.IFNA(VLOOKUP(A55,[3]進出口值表查詢結果!$C$11:$F$68,3,0),-[4]整車!$B$22)</f>
        <v>163570</v>
      </c>
      <c r="X55" s="391">
        <f>_xlfn.IFNA(VLOOKUP(A55,[5]進出口值表查詢結果!$C$11:$F$68,4,0),-[4]整車!$B$22)</f>
        <v>2983</v>
      </c>
      <c r="Y55" s="391">
        <f>_xlfn.IFNA(VLOOKUP(A55,[5]進出口值表查詢結果!$C$11:$F$68,3,0),-[4]整車!$B$22)</f>
        <v>600700</v>
      </c>
      <c r="Z55" s="385">
        <f t="shared" si="7"/>
        <v>4676</v>
      </c>
      <c r="AA55" s="385">
        <f t="shared" si="8"/>
        <v>1951983</v>
      </c>
    </row>
    <row r="56" spans="1:27">
      <c r="A56" s="427" t="s">
        <v>169</v>
      </c>
      <c r="B56" s="391">
        <v>1004</v>
      </c>
      <c r="C56" s="391">
        <v>51950</v>
      </c>
      <c r="D56" s="391">
        <v>726</v>
      </c>
      <c r="E56" s="391">
        <v>56062</v>
      </c>
      <c r="F56" s="391">
        <v>1874</v>
      </c>
      <c r="G56" s="391">
        <v>133920</v>
      </c>
      <c r="H56" s="391">
        <v>806</v>
      </c>
      <c r="I56" s="391">
        <v>75224</v>
      </c>
      <c r="J56" s="392" t="s">
        <v>57</v>
      </c>
      <c r="K56" s="395" t="s">
        <v>57</v>
      </c>
      <c r="L56" s="391">
        <v>52</v>
      </c>
      <c r="M56" s="391">
        <v>5931</v>
      </c>
      <c r="N56" s="391">
        <v>0</v>
      </c>
      <c r="O56" s="391">
        <v>0</v>
      </c>
      <c r="P56" s="391">
        <v>0</v>
      </c>
      <c r="Q56" s="391">
        <v>0</v>
      </c>
      <c r="R56" s="391">
        <v>0</v>
      </c>
      <c r="S56" s="391">
        <v>0</v>
      </c>
      <c r="T56" s="391">
        <v>70</v>
      </c>
      <c r="U56" s="391">
        <v>11429</v>
      </c>
      <c r="V56" s="391">
        <f>_xlfn.IFNA(VLOOKUP(A56,[3]進出口值表查詢結果!$C$11:$F$68,4,0),-[4]整車!$B$22)</f>
        <v>13</v>
      </c>
      <c r="W56" s="391">
        <f>_xlfn.IFNA(VLOOKUP(A56,[3]進出口值表查詢結果!$C$11:$F$68,3,0),-[4]整車!$B$22)</f>
        <v>1698</v>
      </c>
      <c r="X56" s="391">
        <f>_xlfn.IFNA(VLOOKUP(A56,[5]進出口值表查詢結果!$C$11:$F$68,4,0),-[4]整車!$B$22)</f>
        <v>55</v>
      </c>
      <c r="Y56" s="391">
        <f>_xlfn.IFNA(VLOOKUP(A56,[5]進出口值表查詢結果!$C$11:$F$68,3,0),-[4]整車!$B$22)</f>
        <v>5808</v>
      </c>
      <c r="Z56" s="385">
        <f t="shared" si="7"/>
        <v>4600</v>
      </c>
      <c r="AA56" s="385">
        <f t="shared" si="8"/>
        <v>342022</v>
      </c>
    </row>
    <row r="57" spans="1:27">
      <c r="A57" s="427" t="s">
        <v>260</v>
      </c>
      <c r="B57" s="391">
        <v>0</v>
      </c>
      <c r="C57" s="391">
        <v>0</v>
      </c>
      <c r="D57" s="391">
        <v>40</v>
      </c>
      <c r="E57" s="391">
        <v>6163</v>
      </c>
      <c r="F57" s="391">
        <v>0</v>
      </c>
      <c r="G57" s="391"/>
      <c r="H57" s="391">
        <v>0</v>
      </c>
      <c r="I57" s="391">
        <v>0</v>
      </c>
      <c r="J57" s="392" t="s">
        <v>57</v>
      </c>
      <c r="K57" s="395" t="s">
        <v>57</v>
      </c>
      <c r="L57" s="391">
        <v>0</v>
      </c>
      <c r="M57" s="391">
        <v>0</v>
      </c>
      <c r="N57" s="391">
        <v>0</v>
      </c>
      <c r="O57" s="391">
        <v>0</v>
      </c>
      <c r="P57" s="391">
        <v>0</v>
      </c>
      <c r="Q57" s="391">
        <v>0</v>
      </c>
      <c r="R57" s="391">
        <v>0</v>
      </c>
      <c r="S57" s="391">
        <v>0</v>
      </c>
      <c r="T57" s="391"/>
      <c r="U57" s="391"/>
      <c r="V57" s="391">
        <f>_xlfn.IFNA(VLOOKUP(A57,[3]進出口值表查詢結果!$C$11:$F$68,4,0),-[4]整車!$B$22)</f>
        <v>0</v>
      </c>
      <c r="W57" s="391">
        <f>_xlfn.IFNA(VLOOKUP(A57,[3]進出口值表查詢結果!$C$11:$F$68,3,0),-[4]整車!$B$22)</f>
        <v>0</v>
      </c>
      <c r="X57" s="391">
        <f>_xlfn.IFNA(VLOOKUP(A57,[5]進出口值表查詢結果!$C$11:$F$68,4,0),-[4]整車!$B$22)</f>
        <v>0</v>
      </c>
      <c r="Y57" s="391">
        <f>_xlfn.IFNA(VLOOKUP(A57,[5]進出口值表查詢結果!$C$11:$F$68,3,0),-[4]整車!$B$22)</f>
        <v>0</v>
      </c>
      <c r="Z57" s="385">
        <f t="shared" si="7"/>
        <v>40</v>
      </c>
      <c r="AA57" s="385">
        <f t="shared" si="8"/>
        <v>6163</v>
      </c>
    </row>
    <row r="58" spans="1:27">
      <c r="A58" s="430" t="s">
        <v>262</v>
      </c>
      <c r="B58" s="391">
        <v>696</v>
      </c>
      <c r="C58" s="391">
        <v>253916</v>
      </c>
      <c r="D58" s="391">
        <v>1323</v>
      </c>
      <c r="E58" s="391">
        <v>281646</v>
      </c>
      <c r="F58" s="391">
        <v>898</v>
      </c>
      <c r="G58" s="391">
        <v>263987</v>
      </c>
      <c r="H58" s="391">
        <v>276</v>
      </c>
      <c r="I58" s="391">
        <v>95595</v>
      </c>
      <c r="J58" s="392">
        <v>767</v>
      </c>
      <c r="K58" s="395">
        <v>158803</v>
      </c>
      <c r="L58" s="391">
        <v>0</v>
      </c>
      <c r="M58" s="391">
        <v>0</v>
      </c>
      <c r="N58" s="405">
        <v>80</v>
      </c>
      <c r="O58" s="405">
        <v>39824</v>
      </c>
      <c r="P58" s="391">
        <v>0</v>
      </c>
      <c r="Q58" s="391">
        <v>0</v>
      </c>
      <c r="R58" s="391">
        <v>0</v>
      </c>
      <c r="S58" s="391">
        <v>0</v>
      </c>
      <c r="T58" s="391">
        <v>169</v>
      </c>
      <c r="U58" s="391">
        <v>44957</v>
      </c>
      <c r="V58" s="391">
        <f>_xlfn.IFNA(VLOOKUP(A58,[3]進出口值表查詢結果!$C$11:$F$68,4,0),-[4]整車!$B$22)</f>
        <v>0</v>
      </c>
      <c r="W58" s="391">
        <f>_xlfn.IFNA(VLOOKUP(A58,[3]進出口值表查詢結果!$C$11:$F$68,3,0),-[4]整車!$B$22)</f>
        <v>0</v>
      </c>
      <c r="X58" s="391">
        <f>_xlfn.IFNA(VLOOKUP(A58,[5]進出口值表查詢結果!$C$11:$F$68,4,0),-[4]整車!$B$22)</f>
        <v>0</v>
      </c>
      <c r="Y58" s="391">
        <f>_xlfn.IFNA(VLOOKUP(A58,[5]進出口值表查詢結果!$C$11:$F$68,3,0),-[4]整車!$B$22)</f>
        <v>0</v>
      </c>
      <c r="Z58" s="385">
        <f t="shared" si="7"/>
        <v>4209</v>
      </c>
      <c r="AA58" s="385">
        <f t="shared" si="8"/>
        <v>1138728</v>
      </c>
    </row>
    <row r="59" spans="1:27">
      <c r="A59" s="431" t="s">
        <v>17</v>
      </c>
      <c r="B59" s="391">
        <v>0</v>
      </c>
      <c r="C59" s="391">
        <v>0</v>
      </c>
      <c r="D59" s="391"/>
      <c r="E59" s="391"/>
      <c r="F59" s="391">
        <v>0</v>
      </c>
      <c r="G59" s="391"/>
      <c r="H59" s="391">
        <v>0</v>
      </c>
      <c r="I59" s="391">
        <v>0</v>
      </c>
      <c r="J59" s="392">
        <v>50</v>
      </c>
      <c r="K59" s="395">
        <v>5012</v>
      </c>
      <c r="L59" s="391">
        <v>0</v>
      </c>
      <c r="M59" s="391">
        <v>0</v>
      </c>
      <c r="N59" s="391">
        <v>0</v>
      </c>
      <c r="O59" s="391">
        <v>0</v>
      </c>
      <c r="P59" s="391">
        <v>0</v>
      </c>
      <c r="Q59" s="391">
        <v>0</v>
      </c>
      <c r="R59" s="391">
        <v>0</v>
      </c>
      <c r="S59" s="391">
        <v>0</v>
      </c>
      <c r="T59" s="391">
        <v>440</v>
      </c>
      <c r="U59" s="391">
        <v>55250</v>
      </c>
      <c r="V59" s="391">
        <f>_xlfn.IFNA(VLOOKUP(A59,[3]進出口值表查詢結果!$C$11:$F$68,4,0),-[4]整車!$B$22)</f>
        <v>0</v>
      </c>
      <c r="W59" s="391">
        <f>_xlfn.IFNA(VLOOKUP(A59,[3]進出口值表查詢結果!$C$11:$F$68,3,0),-[4]整車!$B$22)</f>
        <v>0</v>
      </c>
      <c r="X59" s="391">
        <f>_xlfn.IFNA(VLOOKUP(A59,[5]進出口值表查詢結果!$C$11:$F$68,4,0),-[4]整車!$B$22)</f>
        <v>0</v>
      </c>
      <c r="Y59" s="391">
        <f>_xlfn.IFNA(VLOOKUP(A59,[5]進出口值表查詢結果!$C$11:$F$68,3,0),-[4]整車!$B$22)</f>
        <v>0</v>
      </c>
      <c r="Z59" s="385">
        <f t="shared" si="7"/>
        <v>490</v>
      </c>
      <c r="AA59" s="385">
        <f t="shared" si="8"/>
        <v>60262</v>
      </c>
    </row>
    <row r="60" spans="1:27">
      <c r="A60" s="427" t="s">
        <v>265</v>
      </c>
      <c r="B60" s="391">
        <v>0</v>
      </c>
      <c r="C60" s="391">
        <v>0</v>
      </c>
      <c r="D60" s="391">
        <v>523</v>
      </c>
      <c r="E60" s="391">
        <v>150033</v>
      </c>
      <c r="F60" s="391">
        <v>813</v>
      </c>
      <c r="G60" s="391">
        <v>183637</v>
      </c>
      <c r="H60" s="391">
        <v>317</v>
      </c>
      <c r="I60" s="391">
        <v>63199</v>
      </c>
      <c r="J60" s="392" t="s">
        <v>57</v>
      </c>
      <c r="K60" s="395" t="s">
        <v>57</v>
      </c>
      <c r="L60" s="391">
        <v>160</v>
      </c>
      <c r="M60" s="391">
        <v>66421</v>
      </c>
      <c r="N60" s="391">
        <v>0</v>
      </c>
      <c r="O60" s="391">
        <v>0</v>
      </c>
      <c r="P60" s="391">
        <v>0</v>
      </c>
      <c r="Q60" s="391">
        <v>0</v>
      </c>
      <c r="R60" s="391">
        <v>0</v>
      </c>
      <c r="S60" s="391">
        <v>0</v>
      </c>
      <c r="T60" s="391"/>
      <c r="U60" s="391"/>
      <c r="V60" s="391">
        <f>_xlfn.IFNA(VLOOKUP(A60,[3]進出口值表查詢結果!$C$11:$F$68,4,0),-[4]整車!$B$22)</f>
        <v>0</v>
      </c>
      <c r="W60" s="391">
        <f>_xlfn.IFNA(VLOOKUP(A60,[3]進出口值表查詢結果!$C$11:$F$68,3,0),-[4]整車!$B$22)</f>
        <v>0</v>
      </c>
      <c r="X60" s="391">
        <f>_xlfn.IFNA(VLOOKUP(A60,[5]進出口值表查詢結果!$C$11:$F$68,4,0),-[4]整車!$B$22)</f>
        <v>0</v>
      </c>
      <c r="Y60" s="391">
        <f>_xlfn.IFNA(VLOOKUP(A60,[5]進出口值表查詢結果!$C$11:$F$68,3,0),-[4]整車!$B$22)</f>
        <v>0</v>
      </c>
      <c r="Z60" s="385">
        <f t="shared" si="7"/>
        <v>1813</v>
      </c>
      <c r="AA60" s="385">
        <f t="shared" si="8"/>
        <v>463290</v>
      </c>
    </row>
    <row r="61" spans="1:27">
      <c r="A61" s="390" t="s">
        <v>266</v>
      </c>
      <c r="B61" s="391">
        <v>1370</v>
      </c>
      <c r="C61" s="391">
        <v>251116</v>
      </c>
      <c r="D61" s="391">
        <v>1982</v>
      </c>
      <c r="E61" s="391">
        <v>436276</v>
      </c>
      <c r="F61" s="391">
        <v>324</v>
      </c>
      <c r="G61" s="391">
        <v>53469</v>
      </c>
      <c r="H61" s="391">
        <v>496</v>
      </c>
      <c r="I61" s="391">
        <v>109871</v>
      </c>
      <c r="J61" s="392">
        <v>113</v>
      </c>
      <c r="K61" s="406">
        <v>38322</v>
      </c>
      <c r="L61" s="391">
        <v>0</v>
      </c>
      <c r="M61" s="391">
        <v>0</v>
      </c>
      <c r="N61" s="391">
        <v>0</v>
      </c>
      <c r="O61" s="391">
        <v>0</v>
      </c>
      <c r="P61" s="391">
        <v>0</v>
      </c>
      <c r="Q61" s="391">
        <v>0</v>
      </c>
      <c r="R61" s="391">
        <v>0</v>
      </c>
      <c r="S61" s="391">
        <v>0</v>
      </c>
      <c r="T61" s="391"/>
      <c r="U61" s="391"/>
      <c r="V61" s="391">
        <f>_xlfn.IFNA(VLOOKUP(A61,[3]進出口值表查詢結果!$C$11:$F$68,4,0),-[4]整車!$B$22)</f>
        <v>0</v>
      </c>
      <c r="W61" s="391">
        <f>_xlfn.IFNA(VLOOKUP(A61,[3]進出口值表查詢結果!$C$11:$F$68,3,0),-[4]整車!$B$22)</f>
        <v>0</v>
      </c>
      <c r="X61" s="391">
        <f>_xlfn.IFNA(VLOOKUP(A61,[5]進出口值表查詢結果!$C$11:$F$68,4,0),-[4]整車!$B$22)</f>
        <v>214</v>
      </c>
      <c r="Y61" s="391">
        <f>_xlfn.IFNA(VLOOKUP(A61,[5]進出口值表查詢結果!$C$11:$F$68,3,0),-[4]整車!$B$22)</f>
        <v>33520</v>
      </c>
      <c r="Z61" s="385">
        <f t="shared" si="7"/>
        <v>4499</v>
      </c>
      <c r="AA61" s="385">
        <f t="shared" si="8"/>
        <v>922574</v>
      </c>
    </row>
    <row r="62" spans="1:27">
      <c r="A62" s="427" t="s">
        <v>268</v>
      </c>
      <c r="B62" s="391">
        <v>70</v>
      </c>
      <c r="C62" s="391">
        <v>43452</v>
      </c>
      <c r="D62" s="391">
        <v>261</v>
      </c>
      <c r="E62" s="391">
        <v>64456</v>
      </c>
      <c r="F62" s="391">
        <v>18</v>
      </c>
      <c r="G62" s="391">
        <v>17756</v>
      </c>
      <c r="H62" s="391">
        <v>0</v>
      </c>
      <c r="I62" s="391">
        <v>0</v>
      </c>
      <c r="J62" s="392" t="s">
        <v>57</v>
      </c>
      <c r="K62" s="395" t="s">
        <v>57</v>
      </c>
      <c r="L62" s="391">
        <v>25</v>
      </c>
      <c r="M62" s="391">
        <v>23023</v>
      </c>
      <c r="N62" s="391">
        <v>0</v>
      </c>
      <c r="O62" s="391">
        <v>0</v>
      </c>
      <c r="P62" s="391">
        <v>0</v>
      </c>
      <c r="Q62" s="391">
        <v>0</v>
      </c>
      <c r="R62" s="391">
        <v>0</v>
      </c>
      <c r="S62" s="391">
        <v>0</v>
      </c>
      <c r="T62" s="391"/>
      <c r="U62" s="391"/>
      <c r="V62" s="391">
        <f>_xlfn.IFNA(VLOOKUP(A62,[3]進出口值表查詢結果!$C$11:$F$68,4,0),-[4]整車!$B$22)</f>
        <v>1</v>
      </c>
      <c r="W62" s="391">
        <f>_xlfn.IFNA(VLOOKUP(A62,[3]進出口值表查詢結果!$C$11:$F$68,3,0),-[4]整車!$B$22)</f>
        <v>3951</v>
      </c>
      <c r="X62" s="391">
        <f>_xlfn.IFNA(VLOOKUP(A62,[5]進出口值表查詢結果!$C$11:$F$68,4,0),-[4]整車!$B$22)</f>
        <v>355</v>
      </c>
      <c r="Y62" s="391">
        <f>_xlfn.IFNA(VLOOKUP(A62,[5]進出口值表查詢結果!$C$11:$F$68,3,0),-[4]整車!$B$22)</f>
        <v>93772</v>
      </c>
      <c r="Z62" s="385">
        <f t="shared" si="7"/>
        <v>730</v>
      </c>
      <c r="AA62" s="385">
        <f t="shared" si="8"/>
        <v>246410</v>
      </c>
    </row>
    <row r="63" spans="1:27">
      <c r="A63" s="430" t="s">
        <v>404</v>
      </c>
      <c r="B63" s="391">
        <v>0</v>
      </c>
      <c r="C63" s="391">
        <v>0</v>
      </c>
      <c r="D63" s="391"/>
      <c r="E63" s="391"/>
      <c r="F63" s="391">
        <v>80</v>
      </c>
      <c r="G63" s="391">
        <v>11981</v>
      </c>
      <c r="H63" s="391">
        <v>125</v>
      </c>
      <c r="I63" s="391">
        <v>14310</v>
      </c>
      <c r="J63" s="392">
        <v>100</v>
      </c>
      <c r="K63" s="395">
        <v>16037</v>
      </c>
      <c r="L63" s="391">
        <v>0</v>
      </c>
      <c r="M63" s="391">
        <v>0</v>
      </c>
      <c r="N63" s="391">
        <v>0</v>
      </c>
      <c r="O63" s="391">
        <v>0</v>
      </c>
      <c r="P63" s="391">
        <v>0</v>
      </c>
      <c r="Q63" s="391">
        <v>0</v>
      </c>
      <c r="R63" s="391">
        <v>0</v>
      </c>
      <c r="S63" s="391">
        <v>0</v>
      </c>
      <c r="T63" s="391">
        <v>125</v>
      </c>
      <c r="U63" s="391">
        <v>16317</v>
      </c>
      <c r="V63" s="391">
        <f>_xlfn.IFNA(VLOOKUP(A63,[3]進出口值表查詢結果!$C$11:$F$68,4,0),-[4]整車!$B$22)</f>
        <v>0</v>
      </c>
      <c r="W63" s="391">
        <f>_xlfn.IFNA(VLOOKUP(A63,[3]進出口值表查詢結果!$C$11:$F$68,3,0),-[4]整車!$B$22)</f>
        <v>0</v>
      </c>
      <c r="X63" s="391">
        <f>_xlfn.IFNA(VLOOKUP(A63,[5]進出口值表查詢結果!$C$11:$F$68,4,0),-[4]整車!$B$22)</f>
        <v>340</v>
      </c>
      <c r="Y63" s="391">
        <f>_xlfn.IFNA(VLOOKUP(A63,[5]進出口值表查詢結果!$C$11:$F$68,3,0),-[4]整車!$B$22)</f>
        <v>50840</v>
      </c>
      <c r="Z63" s="385">
        <f t="shared" si="7"/>
        <v>770</v>
      </c>
      <c r="AA63" s="385">
        <f t="shared" si="8"/>
        <v>109485</v>
      </c>
    </row>
    <row r="64" spans="1:27">
      <c r="A64" s="427" t="s">
        <v>187</v>
      </c>
      <c r="B64" s="391">
        <v>44</v>
      </c>
      <c r="C64" s="391">
        <v>6265</v>
      </c>
      <c r="D64" s="391"/>
      <c r="E64" s="391"/>
      <c r="F64" s="391">
        <v>0</v>
      </c>
      <c r="G64" s="391"/>
      <c r="H64" s="391">
        <v>0</v>
      </c>
      <c r="I64" s="391">
        <v>0</v>
      </c>
      <c r="J64" s="392">
        <v>74</v>
      </c>
      <c r="K64" s="395">
        <v>8920</v>
      </c>
      <c r="L64" s="391">
        <v>0</v>
      </c>
      <c r="M64" s="391">
        <v>0</v>
      </c>
      <c r="N64" s="391">
        <v>0</v>
      </c>
      <c r="O64" s="391">
        <v>0</v>
      </c>
      <c r="P64" s="391">
        <v>35</v>
      </c>
      <c r="Q64" s="391">
        <v>5625</v>
      </c>
      <c r="R64" s="391">
        <v>45</v>
      </c>
      <c r="S64" s="391">
        <v>4959</v>
      </c>
      <c r="T64" s="391">
        <v>42</v>
      </c>
      <c r="U64" s="391">
        <v>6127</v>
      </c>
      <c r="V64" s="391">
        <f>_xlfn.IFNA(VLOOKUP(A64,[3]進出口值表查詢結果!$C$11:$F$68,4,0),-[4]整車!$B$22)</f>
        <v>0</v>
      </c>
      <c r="W64" s="391">
        <f>_xlfn.IFNA(VLOOKUP(A64,[3]進出口值表查詢結果!$C$11:$F$68,3,0),-[4]整車!$B$22)</f>
        <v>0</v>
      </c>
      <c r="X64" s="391">
        <f>_xlfn.IFNA(VLOOKUP(A64,[5]進出口值表查詢結果!$C$11:$F$68,4,0),-[4]整車!$B$22)</f>
        <v>0</v>
      </c>
      <c r="Y64" s="391">
        <f>_xlfn.IFNA(VLOOKUP(A64,[5]進出口值表查詢結果!$C$11:$F$68,3,0),-[4]整車!$B$22)</f>
        <v>0</v>
      </c>
      <c r="Z64" s="385">
        <f t="shared" si="7"/>
        <v>240</v>
      </c>
      <c r="AA64" s="385">
        <f t="shared" si="8"/>
        <v>31896</v>
      </c>
    </row>
    <row r="65" spans="1:27">
      <c r="A65" s="427" t="s">
        <v>182</v>
      </c>
      <c r="B65" s="391">
        <v>0</v>
      </c>
      <c r="C65" s="391">
        <v>0</v>
      </c>
      <c r="D65" s="391"/>
      <c r="E65" s="391"/>
      <c r="F65" s="391">
        <v>20</v>
      </c>
      <c r="G65" s="391">
        <v>7667</v>
      </c>
      <c r="H65" s="391">
        <v>0</v>
      </c>
      <c r="I65" s="391">
        <v>0</v>
      </c>
      <c r="J65" s="392">
        <v>53</v>
      </c>
      <c r="K65" s="395">
        <v>6883</v>
      </c>
      <c r="L65" s="391">
        <v>0</v>
      </c>
      <c r="M65" s="391">
        <v>0</v>
      </c>
      <c r="N65" s="391">
        <v>0</v>
      </c>
      <c r="O65" s="391">
        <v>0</v>
      </c>
      <c r="P65" s="391">
        <v>0</v>
      </c>
      <c r="Q65" s="391">
        <v>0</v>
      </c>
      <c r="R65" s="391">
        <v>46</v>
      </c>
      <c r="S65" s="391">
        <v>5740</v>
      </c>
      <c r="T65" s="391"/>
      <c r="U65" s="391"/>
      <c r="V65" s="391">
        <f>_xlfn.IFNA(VLOOKUP(A65,[3]進出口值表查詢結果!$C$11:$F$68,4,0),-[4]整車!$B$22)</f>
        <v>53</v>
      </c>
      <c r="W65" s="391">
        <f>_xlfn.IFNA(VLOOKUP(A65,[3]進出口值表查詢結果!$C$11:$F$68,3,0),-[4]整車!$B$22)</f>
        <v>6170</v>
      </c>
      <c r="X65" s="391">
        <f>_xlfn.IFNA(VLOOKUP(A65,[5]進出口值表查詢結果!$C$11:$F$68,4,0),-[4]整車!$B$22)</f>
        <v>0</v>
      </c>
      <c r="Y65" s="391">
        <f>_xlfn.IFNA(VLOOKUP(A65,[5]進出口值表查詢結果!$C$11:$F$68,3,0),-[4]整車!$B$22)</f>
        <v>0</v>
      </c>
      <c r="Z65" s="385">
        <f t="shared" si="7"/>
        <v>172</v>
      </c>
      <c r="AA65" s="385">
        <f t="shared" si="8"/>
        <v>26460</v>
      </c>
    </row>
    <row r="66" spans="1:27">
      <c r="A66" s="427" t="s">
        <v>272</v>
      </c>
      <c r="B66" s="391">
        <v>16</v>
      </c>
      <c r="C66" s="391">
        <v>8064</v>
      </c>
      <c r="D66" s="391">
        <v>400</v>
      </c>
      <c r="E66" s="391">
        <v>74984</v>
      </c>
      <c r="F66" s="391">
        <v>130</v>
      </c>
      <c r="G66" s="391">
        <v>19515</v>
      </c>
      <c r="H66" s="391">
        <v>120</v>
      </c>
      <c r="I66" s="391">
        <v>19543</v>
      </c>
      <c r="J66" s="392">
        <v>235</v>
      </c>
      <c r="K66" s="395">
        <v>45740</v>
      </c>
      <c r="L66" s="391">
        <v>0</v>
      </c>
      <c r="M66" s="391">
        <v>0</v>
      </c>
      <c r="N66" s="391">
        <v>0</v>
      </c>
      <c r="O66" s="391">
        <v>0</v>
      </c>
      <c r="P66" s="391">
        <v>0</v>
      </c>
      <c r="Q66" s="391">
        <v>0</v>
      </c>
      <c r="R66" s="391">
        <v>0</v>
      </c>
      <c r="S66" s="391">
        <v>0</v>
      </c>
      <c r="T66" s="391"/>
      <c r="U66" s="391"/>
      <c r="V66" s="391">
        <f>_xlfn.IFNA(VLOOKUP(A66,[3]進出口值表查詢結果!$C$11:$F$68,4,0),-[4]整車!$B$22)</f>
        <v>0</v>
      </c>
      <c r="W66" s="391">
        <f>_xlfn.IFNA(VLOOKUP(A66,[3]進出口值表查詢結果!$C$11:$F$68,3,0),-[4]整車!$B$22)</f>
        <v>0</v>
      </c>
      <c r="X66" s="391">
        <f>_xlfn.IFNA(VLOOKUP(A66,[5]進出口值表查詢結果!$C$11:$F$68,4,0),-[4]整車!$B$22)</f>
        <v>0</v>
      </c>
      <c r="Y66" s="391">
        <f>_xlfn.IFNA(VLOOKUP(A66,[5]進出口值表查詢結果!$C$11:$F$68,3,0),-[4]整車!$B$22)</f>
        <v>0</v>
      </c>
      <c r="Z66" s="385">
        <f t="shared" si="7"/>
        <v>901</v>
      </c>
      <c r="AA66" s="385">
        <f t="shared" si="8"/>
        <v>167846</v>
      </c>
    </row>
    <row r="67" spans="1:27">
      <c r="A67" s="394"/>
      <c r="B67" s="391"/>
      <c r="C67" s="391"/>
      <c r="D67" s="391"/>
      <c r="E67" s="391"/>
      <c r="F67" s="391"/>
      <c r="G67" s="391"/>
      <c r="H67" s="391"/>
      <c r="I67" s="391"/>
      <c r="J67" s="392"/>
      <c r="K67" s="393"/>
      <c r="L67" s="391"/>
      <c r="M67" s="391"/>
      <c r="N67" s="391"/>
      <c r="O67" s="391"/>
      <c r="P67" s="391"/>
      <c r="Q67" s="391"/>
      <c r="R67" s="391"/>
      <c r="S67" s="391"/>
      <c r="T67" s="391"/>
      <c r="U67" s="391"/>
      <c r="V67" s="391"/>
      <c r="W67" s="391"/>
      <c r="X67" s="391"/>
      <c r="Y67" s="391"/>
      <c r="Z67" s="385"/>
      <c r="AA67" s="385"/>
    </row>
    <row r="68" spans="1:27">
      <c r="A68" s="407" t="s">
        <v>19</v>
      </c>
      <c r="B68" s="408">
        <f t="shared" ref="B68:G68" si="9">SUM(B69:B73)</f>
        <v>6047</v>
      </c>
      <c r="C68" s="408">
        <f t="shared" si="9"/>
        <v>3779240</v>
      </c>
      <c r="D68" s="408">
        <f t="shared" si="9"/>
        <v>4374</v>
      </c>
      <c r="E68" s="408">
        <f t="shared" si="9"/>
        <v>2793538</v>
      </c>
      <c r="F68" s="408">
        <f t="shared" si="9"/>
        <v>3335</v>
      </c>
      <c r="G68" s="408">
        <f t="shared" si="9"/>
        <v>1866843</v>
      </c>
      <c r="H68" s="408">
        <f>SUM(H69:H73)</f>
        <v>2480</v>
      </c>
      <c r="I68" s="408">
        <f>SUM(I69:I73)</f>
        <v>1512983</v>
      </c>
      <c r="J68" s="409">
        <f t="shared" ref="J68:O68" si="10">SUM(J69:J73)</f>
        <v>1816</v>
      </c>
      <c r="K68" s="410">
        <f t="shared" si="10"/>
        <v>1480084</v>
      </c>
      <c r="L68" s="408">
        <f t="shared" si="10"/>
        <v>1849</v>
      </c>
      <c r="M68" s="408">
        <f t="shared" si="10"/>
        <v>1617191</v>
      </c>
      <c r="N68" s="408">
        <f t="shared" si="10"/>
        <v>1838</v>
      </c>
      <c r="O68" s="408">
        <f t="shared" si="10"/>
        <v>1928770</v>
      </c>
      <c r="P68" s="408">
        <f>SUM(P69:P73)</f>
        <v>1960</v>
      </c>
      <c r="Q68" s="408">
        <f>SUM(Q69:Q73)</f>
        <v>1999119</v>
      </c>
      <c r="R68" s="408">
        <f t="shared" ref="R68:Y68" si="11">SUM(R69:R73)</f>
        <v>1097</v>
      </c>
      <c r="S68" s="408">
        <f t="shared" si="11"/>
        <v>1708965</v>
      </c>
      <c r="T68" s="408">
        <f t="shared" si="11"/>
        <v>2389</v>
      </c>
      <c r="U68" s="408">
        <f t="shared" si="11"/>
        <v>2156903</v>
      </c>
      <c r="V68" s="408">
        <f>SUM(V69:V73)</f>
        <v>1149</v>
      </c>
      <c r="W68" s="408">
        <f>SUM(W69:W73)</f>
        <v>1843745</v>
      </c>
      <c r="X68" s="408">
        <f t="shared" si="11"/>
        <v>3615</v>
      </c>
      <c r="Y68" s="408">
        <f t="shared" si="11"/>
        <v>4337331</v>
      </c>
      <c r="Z68" s="402">
        <f t="shared" ref="Z68:AA73" si="12">SUM(B68,D68,F68,H68,J68,L68,N68,P68,R68,T68,V68,X68)</f>
        <v>31949</v>
      </c>
      <c r="AA68" s="402">
        <f t="shared" si="12"/>
        <v>27024712</v>
      </c>
    </row>
    <row r="69" spans="1:27">
      <c r="A69" s="427" t="s">
        <v>180</v>
      </c>
      <c r="B69" s="391">
        <v>1857</v>
      </c>
      <c r="C69" s="391">
        <v>2017794</v>
      </c>
      <c r="D69" s="391">
        <v>1373</v>
      </c>
      <c r="E69" s="391">
        <v>1011526</v>
      </c>
      <c r="F69" s="391">
        <v>425</v>
      </c>
      <c r="G69" s="391">
        <v>428146</v>
      </c>
      <c r="H69" s="391">
        <v>671</v>
      </c>
      <c r="I69" s="391">
        <v>699536</v>
      </c>
      <c r="J69" s="392">
        <v>587</v>
      </c>
      <c r="K69" s="393">
        <v>1041998</v>
      </c>
      <c r="L69" s="391">
        <v>1055</v>
      </c>
      <c r="M69" s="391">
        <v>1243264</v>
      </c>
      <c r="N69" s="405">
        <v>947</v>
      </c>
      <c r="O69" s="405">
        <v>1493476</v>
      </c>
      <c r="P69" s="391">
        <v>1258</v>
      </c>
      <c r="Q69" s="391">
        <v>1726838</v>
      </c>
      <c r="R69" s="391">
        <v>988</v>
      </c>
      <c r="S69" s="391">
        <v>1565929</v>
      </c>
      <c r="T69" s="391">
        <v>2202</v>
      </c>
      <c r="U69" s="391">
        <v>2043237</v>
      </c>
      <c r="V69" s="391">
        <f>_xlfn.IFNA(VLOOKUP(A69,[3]進出口值表查詢結果!$C$11:$F$68,4,0),-[4]整車!$B$22)</f>
        <v>835</v>
      </c>
      <c r="W69" s="391">
        <f>_xlfn.IFNA(VLOOKUP(A69,[3]進出口值表查詢結果!$C$11:$F$68,3,0),-[4]整車!$B$22)</f>
        <v>1325166</v>
      </c>
      <c r="X69" s="391">
        <f>_xlfn.IFNA(VLOOKUP(A69,[5]進出口值表查詢結果!$C$11:$F$68,4,0),-[4]整車!$B$22)</f>
        <v>2736</v>
      </c>
      <c r="Y69" s="391">
        <f>_xlfn.IFNA(VLOOKUP(A69,[5]進出口值表查詢結果!$C$11:$F$68,3,0),-[4]整車!$B$22)</f>
        <v>3402098</v>
      </c>
      <c r="Z69" s="385">
        <f t="shared" si="12"/>
        <v>14934</v>
      </c>
      <c r="AA69" s="385">
        <f t="shared" si="12"/>
        <v>17999008</v>
      </c>
    </row>
    <row r="70" spans="1:27">
      <c r="A70" s="427" t="s">
        <v>273</v>
      </c>
      <c r="B70" s="391">
        <v>4127</v>
      </c>
      <c r="C70" s="391">
        <v>1691969</v>
      </c>
      <c r="D70" s="391">
        <v>2950</v>
      </c>
      <c r="E70" s="391">
        <v>1716256</v>
      </c>
      <c r="F70" s="391">
        <v>2760</v>
      </c>
      <c r="G70" s="391">
        <v>1417688</v>
      </c>
      <c r="H70" s="391">
        <v>1808</v>
      </c>
      <c r="I70" s="391">
        <v>811327</v>
      </c>
      <c r="J70" s="392">
        <v>1210</v>
      </c>
      <c r="K70" s="393">
        <v>402504</v>
      </c>
      <c r="L70" s="391">
        <v>780</v>
      </c>
      <c r="M70" s="391">
        <v>350268</v>
      </c>
      <c r="N70" s="405">
        <v>875</v>
      </c>
      <c r="O70" s="405">
        <v>407876</v>
      </c>
      <c r="P70" s="391">
        <v>700</v>
      </c>
      <c r="Q70" s="391">
        <v>267943</v>
      </c>
      <c r="R70" s="391">
        <v>108</v>
      </c>
      <c r="S70" s="391">
        <v>140862</v>
      </c>
      <c r="T70" s="391">
        <v>186</v>
      </c>
      <c r="U70" s="391">
        <v>111463</v>
      </c>
      <c r="V70" s="391">
        <f>_xlfn.IFNA(VLOOKUP(A70,[3]進出口值表查詢結果!$C$11:$F$68,4,0),-[4]整車!$B$22)</f>
        <v>314</v>
      </c>
      <c r="W70" s="391">
        <f>_xlfn.IFNA(VLOOKUP(A70,[3]進出口值表查詢結果!$C$11:$F$68,3,0),-[4]整車!$B$22)</f>
        <v>518579</v>
      </c>
      <c r="X70" s="391">
        <f>_xlfn.IFNA(VLOOKUP(A70,[5]進出口值表查詢結果!$C$11:$F$68,4,0),-[4]整車!$B$22)</f>
        <v>838</v>
      </c>
      <c r="Y70" s="391">
        <f>_xlfn.IFNA(VLOOKUP(A70,[5]進出口值表查詢結果!$C$11:$F$68,3,0),-[4]整車!$B$22)</f>
        <v>906262</v>
      </c>
      <c r="Z70" s="385">
        <f t="shared" si="12"/>
        <v>16656</v>
      </c>
      <c r="AA70" s="385">
        <f t="shared" si="12"/>
        <v>8742997</v>
      </c>
    </row>
    <row r="71" spans="1:27">
      <c r="A71" s="427" t="s">
        <v>274</v>
      </c>
      <c r="B71" s="391">
        <v>63</v>
      </c>
      <c r="C71" s="391">
        <v>69477</v>
      </c>
      <c r="D71" s="391">
        <v>51</v>
      </c>
      <c r="E71" s="391">
        <v>65756</v>
      </c>
      <c r="F71" s="391">
        <v>150</v>
      </c>
      <c r="G71" s="391">
        <v>21009</v>
      </c>
      <c r="H71" s="391">
        <v>1</v>
      </c>
      <c r="I71" s="391">
        <v>2120</v>
      </c>
      <c r="J71" s="392">
        <v>19</v>
      </c>
      <c r="K71" s="393">
        <v>35582</v>
      </c>
      <c r="L71" s="391">
        <v>14</v>
      </c>
      <c r="M71" s="391">
        <v>23659</v>
      </c>
      <c r="N71" s="405">
        <v>16</v>
      </c>
      <c r="O71" s="405">
        <v>27418</v>
      </c>
      <c r="P71" s="391">
        <v>2</v>
      </c>
      <c r="Q71" s="391">
        <v>4338</v>
      </c>
      <c r="R71" s="391">
        <v>1</v>
      </c>
      <c r="S71" s="391">
        <v>2174</v>
      </c>
      <c r="T71" s="391">
        <v>1</v>
      </c>
      <c r="U71" s="391">
        <v>2203</v>
      </c>
      <c r="V71" s="391">
        <f>_xlfn.IFNA(VLOOKUP(A71,[3]進出口值表查詢結果!$C$11:$F$68,4,0),-[4]整車!$B$22)</f>
        <v>0</v>
      </c>
      <c r="W71" s="391">
        <f>_xlfn.IFNA(VLOOKUP(A71,[3]進出口值表查詢結果!$C$11:$F$68,3,0),-[4]整車!$B$22)</f>
        <v>0</v>
      </c>
      <c r="X71" s="391">
        <f>_xlfn.IFNA(VLOOKUP(A71,[5]進出口值表查詢結果!$C$11:$F$68,4,0),-[4]整車!$B$22)</f>
        <v>41</v>
      </c>
      <c r="Y71" s="391">
        <f>_xlfn.IFNA(VLOOKUP(A71,[5]進出口值表查詢結果!$C$11:$F$68,3,0),-[4]整車!$B$22)</f>
        <v>28971</v>
      </c>
      <c r="Z71" s="385">
        <f t="shared" si="12"/>
        <v>359</v>
      </c>
      <c r="AA71" s="385">
        <f t="shared" si="12"/>
        <v>282707</v>
      </c>
    </row>
    <row r="72" spans="1:27">
      <c r="A72" s="427" t="s">
        <v>276</v>
      </c>
      <c r="B72" s="391">
        <v>0</v>
      </c>
      <c r="C72" s="391">
        <v>0</v>
      </c>
      <c r="D72" s="391"/>
      <c r="E72" s="391"/>
      <c r="F72" s="391">
        <v>0</v>
      </c>
      <c r="G72" s="391"/>
      <c r="H72" s="391">
        <v>0</v>
      </c>
      <c r="I72" s="391">
        <v>0</v>
      </c>
      <c r="J72" s="392" t="s">
        <v>57</v>
      </c>
      <c r="K72" s="395" t="s">
        <v>57</v>
      </c>
      <c r="L72" s="391">
        <v>0</v>
      </c>
      <c r="M72" s="391">
        <v>0</v>
      </c>
      <c r="N72" s="391">
        <v>0</v>
      </c>
      <c r="O72" s="391">
        <v>0</v>
      </c>
      <c r="P72" s="391">
        <v>0</v>
      </c>
      <c r="Q72" s="391">
        <v>0</v>
      </c>
      <c r="R72" s="391">
        <v>0</v>
      </c>
      <c r="S72" s="391">
        <v>0</v>
      </c>
      <c r="T72" s="391"/>
      <c r="U72" s="391"/>
      <c r="V72" s="391">
        <f>_xlfn.IFNA(VLOOKUP(A72,[3]進出口值表查詢結果!$C$11:$F$68,4,0),-[4]整車!$B$22)</f>
        <v>0</v>
      </c>
      <c r="W72" s="391">
        <f>_xlfn.IFNA(VLOOKUP(A72,[3]進出口值表查詢結果!$C$11:$F$68,3,0),-[4]整車!$B$22)</f>
        <v>0</v>
      </c>
      <c r="X72" s="391">
        <f>_xlfn.IFNA(VLOOKUP(A72,[5]進出口值表查詢結果!$C$11:$F$68,4,0),-[4]整車!$B$22)</f>
        <v>0</v>
      </c>
      <c r="Y72" s="391">
        <f>_xlfn.IFNA(VLOOKUP(A72,[5]進出口值表查詢結果!$C$11:$F$68,3,0),-[4]整車!$B$22)</f>
        <v>0</v>
      </c>
      <c r="Z72" s="385">
        <f t="shared" si="12"/>
        <v>0</v>
      </c>
      <c r="AA72" s="385">
        <f t="shared" si="12"/>
        <v>0</v>
      </c>
    </row>
    <row r="73" spans="1:27">
      <c r="A73" s="427" t="s">
        <v>275</v>
      </c>
      <c r="B73" s="391">
        <v>0</v>
      </c>
      <c r="C73" s="391">
        <v>0</v>
      </c>
      <c r="D73" s="391"/>
      <c r="E73" s="391"/>
      <c r="F73" s="391">
        <v>0</v>
      </c>
      <c r="G73" s="391"/>
      <c r="H73" s="391">
        <v>0</v>
      </c>
      <c r="I73" s="391">
        <v>0</v>
      </c>
      <c r="J73" s="392" t="s">
        <v>57</v>
      </c>
      <c r="K73" s="395" t="s">
        <v>57</v>
      </c>
      <c r="L73" s="391">
        <v>0</v>
      </c>
      <c r="M73" s="391">
        <v>0</v>
      </c>
      <c r="N73" s="391">
        <v>0</v>
      </c>
      <c r="O73" s="391">
        <v>0</v>
      </c>
      <c r="P73" s="391">
        <v>0</v>
      </c>
      <c r="Q73" s="391">
        <v>0</v>
      </c>
      <c r="R73" s="391">
        <v>0</v>
      </c>
      <c r="S73" s="391">
        <v>0</v>
      </c>
      <c r="T73" s="391"/>
      <c r="U73" s="391"/>
      <c r="V73" s="391">
        <f>_xlfn.IFNA(VLOOKUP(A73,[3]進出口值表查詢結果!$C$11:$F$68,4,0),-[4]整車!$B$22)</f>
        <v>0</v>
      </c>
      <c r="W73" s="391">
        <f>_xlfn.IFNA(VLOOKUP(A73,[3]進出口值表查詢結果!$C$11:$F$68,3,0),-[4]整車!$B$22)</f>
        <v>0</v>
      </c>
      <c r="X73" s="391">
        <f>_xlfn.IFNA(VLOOKUP(A73,[5]進出口值表查詢結果!$C$11:$F$68,4,0),-[4]整車!$B$22)</f>
        <v>0</v>
      </c>
      <c r="Y73" s="391">
        <f>_xlfn.IFNA(VLOOKUP(A73,[5]進出口值表查詢結果!$C$11:$F$68,3,0),-[4]整車!$B$22)</f>
        <v>0</v>
      </c>
      <c r="Z73" s="385">
        <f t="shared" si="12"/>
        <v>0</v>
      </c>
      <c r="AA73" s="385">
        <f t="shared" si="12"/>
        <v>0</v>
      </c>
    </row>
    <row r="74" spans="1:27">
      <c r="A74" s="394"/>
      <c r="B74" s="391"/>
      <c r="C74" s="391"/>
      <c r="D74" s="391"/>
      <c r="E74" s="391"/>
      <c r="F74" s="391"/>
      <c r="G74" s="391"/>
      <c r="H74" s="391"/>
      <c r="I74" s="391"/>
      <c r="J74" s="392"/>
      <c r="K74" s="393"/>
      <c r="L74" s="391"/>
      <c r="M74" s="391"/>
      <c r="N74" s="391"/>
      <c r="O74" s="391"/>
      <c r="P74" s="391"/>
      <c r="Q74" s="391"/>
      <c r="R74" s="391"/>
      <c r="S74" s="391"/>
      <c r="T74" s="391"/>
      <c r="U74" s="391"/>
      <c r="V74" s="391"/>
      <c r="W74" s="391"/>
      <c r="X74" s="391"/>
      <c r="Y74" s="391"/>
      <c r="Z74" s="385"/>
      <c r="AA74" s="385"/>
    </row>
    <row r="75" spans="1:27">
      <c r="A75" s="407" t="s">
        <v>139</v>
      </c>
      <c r="B75" s="408">
        <f t="shared" ref="B75:Y75" si="13">SUM(B76:B83)</f>
        <v>1775</v>
      </c>
      <c r="C75" s="408">
        <f t="shared" si="13"/>
        <v>791303</v>
      </c>
      <c r="D75" s="408">
        <f t="shared" si="13"/>
        <v>1901</v>
      </c>
      <c r="E75" s="408">
        <f t="shared" si="13"/>
        <v>631147</v>
      </c>
      <c r="F75" s="408">
        <f t="shared" si="13"/>
        <v>1325</v>
      </c>
      <c r="G75" s="408">
        <f t="shared" si="13"/>
        <v>919450</v>
      </c>
      <c r="H75" s="408">
        <f t="shared" si="13"/>
        <v>631</v>
      </c>
      <c r="I75" s="408">
        <f>SUM(I76:I83)</f>
        <v>220966</v>
      </c>
      <c r="J75" s="409">
        <f t="shared" si="13"/>
        <v>474</v>
      </c>
      <c r="K75" s="410">
        <f>SUM(K76:K83)</f>
        <v>186768</v>
      </c>
      <c r="L75" s="408">
        <f t="shared" si="13"/>
        <v>1046</v>
      </c>
      <c r="M75" s="408">
        <f t="shared" si="13"/>
        <v>357239</v>
      </c>
      <c r="N75" s="408">
        <f t="shared" si="13"/>
        <v>1359</v>
      </c>
      <c r="O75" s="408">
        <f t="shared" si="13"/>
        <v>836881</v>
      </c>
      <c r="P75" s="408">
        <f t="shared" si="13"/>
        <v>164</v>
      </c>
      <c r="Q75" s="408">
        <f t="shared" si="13"/>
        <v>201186</v>
      </c>
      <c r="R75" s="408">
        <f t="shared" si="13"/>
        <v>785</v>
      </c>
      <c r="S75" s="408">
        <f t="shared" si="13"/>
        <v>324287</v>
      </c>
      <c r="T75" s="408">
        <f t="shared" si="13"/>
        <v>2780</v>
      </c>
      <c r="U75" s="408">
        <f t="shared" si="13"/>
        <v>855146</v>
      </c>
      <c r="V75" s="408">
        <f>SUM(V76:V83)</f>
        <v>1929</v>
      </c>
      <c r="W75" s="408">
        <f>SUM(W76:W83)</f>
        <v>885513</v>
      </c>
      <c r="X75" s="408">
        <f t="shared" si="13"/>
        <v>3092</v>
      </c>
      <c r="Y75" s="408">
        <f t="shared" si="13"/>
        <v>1404864</v>
      </c>
      <c r="Z75" s="402">
        <f t="shared" ref="Z75:Z83" si="14">SUM(B75,D75,F75,H75,J75,L75,N75,P75,R75,T75,V75,X75)</f>
        <v>17261</v>
      </c>
      <c r="AA75" s="402">
        <f t="shared" ref="AA75:AA83" si="15">SUM(C75,E75,G75,I75,K75,M75,O75,Q75,S75,U75,W75,Y75)</f>
        <v>7614750</v>
      </c>
    </row>
    <row r="76" spans="1:27">
      <c r="A76" s="427" t="s">
        <v>278</v>
      </c>
      <c r="B76" s="391">
        <v>1579</v>
      </c>
      <c r="C76" s="391">
        <v>669877</v>
      </c>
      <c r="D76" s="391">
        <v>1436</v>
      </c>
      <c r="E76" s="391">
        <v>495570</v>
      </c>
      <c r="F76" s="391">
        <v>931</v>
      </c>
      <c r="G76" s="391">
        <v>702788</v>
      </c>
      <c r="H76" s="391">
        <v>631</v>
      </c>
      <c r="I76" s="391">
        <v>220966</v>
      </c>
      <c r="J76" s="392">
        <v>324</v>
      </c>
      <c r="K76" s="406">
        <v>164549</v>
      </c>
      <c r="L76" s="391">
        <v>815</v>
      </c>
      <c r="M76" s="391">
        <v>323962</v>
      </c>
      <c r="N76" s="405">
        <v>822</v>
      </c>
      <c r="O76" s="405">
        <v>518255</v>
      </c>
      <c r="P76" s="391">
        <v>119</v>
      </c>
      <c r="Q76" s="391">
        <v>179634</v>
      </c>
      <c r="R76" s="391">
        <v>495</v>
      </c>
      <c r="S76" s="391">
        <v>221230</v>
      </c>
      <c r="T76" s="391">
        <v>2780</v>
      </c>
      <c r="U76" s="391">
        <v>855146</v>
      </c>
      <c r="V76" s="391">
        <f>_xlfn.IFNA(VLOOKUP(A76,[3]進出口值表查詢結果!$C$11:$F$68,4,0),-[4]整車!$B$22)</f>
        <v>1812</v>
      </c>
      <c r="W76" s="391">
        <f>_xlfn.IFNA(VLOOKUP(A76,[3]進出口值表查詢結果!$C$11:$F$68,3,0),-[4]整車!$B$22)</f>
        <v>779724</v>
      </c>
      <c r="X76" s="391">
        <f>_xlfn.IFNA(VLOOKUP(A76,[5]進出口值表查詢結果!$C$11:$F$68,4,0),-[4]整車!$B$22)</f>
        <v>2631</v>
      </c>
      <c r="Y76" s="391">
        <f>_xlfn.IFNA(VLOOKUP(A76,[5]進出口值表查詢結果!$C$11:$F$68,3,0),-[4]整車!$B$22)</f>
        <v>1193493</v>
      </c>
      <c r="Z76" s="385">
        <f t="shared" si="14"/>
        <v>14375</v>
      </c>
      <c r="AA76" s="385">
        <f t="shared" si="15"/>
        <v>6325194</v>
      </c>
    </row>
    <row r="77" spans="1:27">
      <c r="A77" s="427" t="s">
        <v>279</v>
      </c>
      <c r="B77" s="391">
        <v>0</v>
      </c>
      <c r="C77" s="391">
        <v>0</v>
      </c>
      <c r="D77" s="391"/>
      <c r="E77" s="391"/>
      <c r="F77" s="391">
        <v>0</v>
      </c>
      <c r="G77" s="391"/>
      <c r="H77" s="391">
        <v>0</v>
      </c>
      <c r="I77" s="391">
        <v>0</v>
      </c>
      <c r="J77" s="392" t="s">
        <v>57</v>
      </c>
      <c r="K77" s="395" t="s">
        <v>57</v>
      </c>
      <c r="L77" s="391">
        <v>0</v>
      </c>
      <c r="M77" s="391">
        <v>0</v>
      </c>
      <c r="N77" s="391">
        <v>0</v>
      </c>
      <c r="O77" s="391">
        <v>0</v>
      </c>
      <c r="P77" s="391">
        <v>0</v>
      </c>
      <c r="Q77" s="391">
        <v>0</v>
      </c>
      <c r="R77" s="391">
        <v>0</v>
      </c>
      <c r="S77" s="391">
        <v>0</v>
      </c>
      <c r="T77" s="391"/>
      <c r="U77" s="391"/>
      <c r="V77" s="391">
        <f>_xlfn.IFNA(VLOOKUP(A77,[3]進出口值表查詢結果!$C$11:$F$68,4,0),-[4]整車!$B$22)</f>
        <v>0</v>
      </c>
      <c r="W77" s="391">
        <f>_xlfn.IFNA(VLOOKUP(A77,[3]進出口值表查詢結果!$C$11:$F$68,3,0),-[4]整車!$B$22)</f>
        <v>0</v>
      </c>
      <c r="X77" s="391">
        <f>_xlfn.IFNA(VLOOKUP(A77,[5]進出口值表查詢結果!$C$11:$F$68,4,0),-[4]整車!$B$22)</f>
        <v>0</v>
      </c>
      <c r="Y77" s="391">
        <f>_xlfn.IFNA(VLOOKUP(A77,[5]進出口值表查詢結果!$C$11:$F$68,3,0),-[4]整車!$B$22)</f>
        <v>0</v>
      </c>
      <c r="Z77" s="385">
        <f t="shared" si="14"/>
        <v>0</v>
      </c>
      <c r="AA77" s="385">
        <f t="shared" si="15"/>
        <v>0</v>
      </c>
    </row>
    <row r="78" spans="1:27">
      <c r="A78" s="427" t="s">
        <v>280</v>
      </c>
      <c r="B78" s="391"/>
      <c r="C78" s="391"/>
      <c r="D78" s="391"/>
      <c r="E78" s="391"/>
      <c r="F78" s="391">
        <v>0</v>
      </c>
      <c r="G78" s="391"/>
      <c r="H78" s="391">
        <v>0</v>
      </c>
      <c r="I78" s="391">
        <v>0</v>
      </c>
      <c r="J78" s="392" t="s">
        <v>57</v>
      </c>
      <c r="K78" s="395" t="s">
        <v>57</v>
      </c>
      <c r="L78" s="391">
        <v>0</v>
      </c>
      <c r="M78" s="391">
        <v>0</v>
      </c>
      <c r="N78" s="391">
        <v>0</v>
      </c>
      <c r="O78" s="391">
        <v>0</v>
      </c>
      <c r="P78" s="391">
        <v>0</v>
      </c>
      <c r="Q78" s="391">
        <v>0</v>
      </c>
      <c r="R78" s="391">
        <v>0</v>
      </c>
      <c r="S78" s="391">
        <v>0</v>
      </c>
      <c r="T78" s="391"/>
      <c r="U78" s="391"/>
      <c r="V78" s="391">
        <f>_xlfn.IFNA(VLOOKUP(A78,[3]進出口值表查詢結果!$C$11:$F$68,4,0),-[4]整車!$B$22)</f>
        <v>0</v>
      </c>
      <c r="W78" s="391">
        <f>_xlfn.IFNA(VLOOKUP(A78,[3]進出口值表查詢結果!$C$11:$F$68,3,0),-[4]整車!$B$22)</f>
        <v>0</v>
      </c>
      <c r="X78" s="391">
        <f>_xlfn.IFNA(VLOOKUP(A78,[5]進出口值表查詢結果!$C$11:$F$68,4,0),-[4]整車!$B$22)</f>
        <v>0</v>
      </c>
      <c r="Y78" s="391">
        <f>_xlfn.IFNA(VLOOKUP(A78,[5]進出口值表查詢結果!$C$11:$F$68,3,0),-[4]整車!$B$22)</f>
        <v>0</v>
      </c>
      <c r="Z78" s="385">
        <f t="shared" si="14"/>
        <v>0</v>
      </c>
      <c r="AA78" s="385">
        <f t="shared" si="15"/>
        <v>0</v>
      </c>
    </row>
    <row r="79" spans="1:27">
      <c r="A79" s="427" t="s">
        <v>281</v>
      </c>
      <c r="B79" s="391"/>
      <c r="C79" s="391"/>
      <c r="D79" s="391"/>
      <c r="E79" s="391"/>
      <c r="F79" s="391">
        <v>0</v>
      </c>
      <c r="G79" s="391"/>
      <c r="H79" s="391">
        <v>0</v>
      </c>
      <c r="I79" s="391">
        <v>0</v>
      </c>
      <c r="J79" s="392" t="s">
        <v>57</v>
      </c>
      <c r="K79" s="395" t="s">
        <v>57</v>
      </c>
      <c r="L79" s="391">
        <v>0</v>
      </c>
      <c r="M79" s="391">
        <v>0</v>
      </c>
      <c r="N79" s="391">
        <v>0</v>
      </c>
      <c r="O79" s="391">
        <v>0</v>
      </c>
      <c r="P79" s="391">
        <v>0</v>
      </c>
      <c r="Q79" s="391">
        <v>0</v>
      </c>
      <c r="R79" s="391">
        <v>0</v>
      </c>
      <c r="S79" s="391">
        <v>0</v>
      </c>
      <c r="T79" s="391"/>
      <c r="U79" s="391"/>
      <c r="V79" s="391">
        <f>_xlfn.IFNA(VLOOKUP(A79,[3]進出口值表查詢結果!$C$11:$F$68,4,0),-[4]整車!$B$22)</f>
        <v>0</v>
      </c>
      <c r="W79" s="391">
        <f>_xlfn.IFNA(VLOOKUP(A79,[3]進出口值表查詢結果!$C$11:$F$68,3,0),-[4]整車!$B$22)</f>
        <v>0</v>
      </c>
      <c r="X79" s="391">
        <f>_xlfn.IFNA(VLOOKUP(A79,[5]進出口值表查詢結果!$C$11:$F$68,4,0),-[4]整車!$B$22)</f>
        <v>0</v>
      </c>
      <c r="Y79" s="391">
        <f>_xlfn.IFNA(VLOOKUP(A79,[5]進出口值表查詢結果!$C$11:$F$68,3,0),-[4]整車!$B$22)</f>
        <v>0</v>
      </c>
      <c r="Z79" s="385">
        <f t="shared" si="14"/>
        <v>0</v>
      </c>
      <c r="AA79" s="385">
        <f t="shared" si="15"/>
        <v>0</v>
      </c>
    </row>
    <row r="80" spans="1:27">
      <c r="A80" s="427" t="s">
        <v>283</v>
      </c>
      <c r="B80" s="391">
        <v>196</v>
      </c>
      <c r="C80" s="391">
        <v>121426</v>
      </c>
      <c r="D80" s="391">
        <v>465</v>
      </c>
      <c r="E80" s="391">
        <v>135577</v>
      </c>
      <c r="F80" s="391">
        <v>339</v>
      </c>
      <c r="G80" s="391">
        <v>203320</v>
      </c>
      <c r="H80" s="391">
        <v>0</v>
      </c>
      <c r="I80" s="391">
        <v>0</v>
      </c>
      <c r="J80" s="392">
        <v>150</v>
      </c>
      <c r="K80" s="406">
        <v>22219</v>
      </c>
      <c r="L80" s="391">
        <v>231</v>
      </c>
      <c r="M80" s="391">
        <v>33277</v>
      </c>
      <c r="N80" s="405">
        <v>537</v>
      </c>
      <c r="O80" s="405">
        <v>318626</v>
      </c>
      <c r="P80" s="391">
        <v>0</v>
      </c>
      <c r="Q80" s="391">
        <v>0</v>
      </c>
      <c r="R80" s="391">
        <v>290</v>
      </c>
      <c r="S80" s="391">
        <v>103057</v>
      </c>
      <c r="T80" s="391"/>
      <c r="U80" s="391"/>
      <c r="V80" s="391">
        <f>_xlfn.IFNA(VLOOKUP(A80,[3]進出口值表查詢結果!$C$11:$F$68,4,0),-[4]整車!$B$22)</f>
        <v>117</v>
      </c>
      <c r="W80" s="391">
        <f>_xlfn.IFNA(VLOOKUP(A80,[3]進出口值表查詢結果!$C$11:$F$68,3,0),-[4]整車!$B$22)</f>
        <v>105789</v>
      </c>
      <c r="X80" s="391">
        <f>_xlfn.IFNA(VLOOKUP(A80,[5]進出口值表查詢結果!$C$11:$F$68,4,0),-[4]整車!$B$22)</f>
        <v>461</v>
      </c>
      <c r="Y80" s="391">
        <f>_xlfn.IFNA(VLOOKUP(A80,[5]進出口值表查詢結果!$C$11:$F$68,3,0),-[4]整車!$B$22)</f>
        <v>211371</v>
      </c>
      <c r="Z80" s="385">
        <f t="shared" si="14"/>
        <v>2786</v>
      </c>
      <c r="AA80" s="385">
        <f t="shared" si="15"/>
        <v>1254662</v>
      </c>
    </row>
    <row r="81" spans="1:27">
      <c r="A81" s="427" t="s">
        <v>285</v>
      </c>
      <c r="B81" s="391"/>
      <c r="C81" s="391"/>
      <c r="D81" s="391"/>
      <c r="E81" s="391"/>
      <c r="F81" s="391">
        <v>55</v>
      </c>
      <c r="G81" s="391">
        <v>13342</v>
      </c>
      <c r="H81" s="391">
        <v>0</v>
      </c>
      <c r="I81" s="391">
        <v>0</v>
      </c>
      <c r="J81" s="392" t="s">
        <v>57</v>
      </c>
      <c r="K81" s="395" t="s">
        <v>57</v>
      </c>
      <c r="L81" s="391">
        <v>0</v>
      </c>
      <c r="M81" s="391">
        <v>0</v>
      </c>
      <c r="N81" s="391">
        <v>0</v>
      </c>
      <c r="O81" s="391">
        <v>0</v>
      </c>
      <c r="P81" s="391">
        <v>45</v>
      </c>
      <c r="Q81" s="391">
        <v>21552</v>
      </c>
      <c r="R81" s="391">
        <v>0</v>
      </c>
      <c r="S81" s="391">
        <v>0</v>
      </c>
      <c r="T81" s="391"/>
      <c r="U81" s="391"/>
      <c r="V81" s="391">
        <f>_xlfn.IFNA(VLOOKUP(A81,[3]進出口值表查詢結果!$C$11:$F$68,4,0),-[4]整車!$B$22)</f>
        <v>0</v>
      </c>
      <c r="W81" s="391">
        <f>_xlfn.IFNA(VLOOKUP(A81,[3]進出口值表查詢結果!$C$11:$F$68,3,0),-[4]整車!$B$22)</f>
        <v>0</v>
      </c>
      <c r="X81" s="391">
        <f>_xlfn.IFNA(VLOOKUP(A81,[5]進出口值表查詢結果!$C$11:$F$68,4,0),-[4]整車!$B$22)</f>
        <v>0</v>
      </c>
      <c r="Y81" s="391">
        <f>_xlfn.IFNA(VLOOKUP(A81,[5]進出口值表查詢結果!$C$11:$F$68,3,0),-[4]整車!$B$22)</f>
        <v>0</v>
      </c>
      <c r="Z81" s="385">
        <f t="shared" si="14"/>
        <v>100</v>
      </c>
      <c r="AA81" s="385">
        <f t="shared" si="15"/>
        <v>34894</v>
      </c>
    </row>
    <row r="82" spans="1:27">
      <c r="A82" s="396" t="s">
        <v>284</v>
      </c>
      <c r="B82" s="391"/>
      <c r="C82" s="391"/>
      <c r="D82" s="391"/>
      <c r="E82" s="391"/>
      <c r="F82" s="391">
        <v>0</v>
      </c>
      <c r="G82" s="391"/>
      <c r="H82" s="391">
        <v>0</v>
      </c>
      <c r="I82" s="391">
        <v>0</v>
      </c>
      <c r="J82" s="392" t="s">
        <v>57</v>
      </c>
      <c r="K82" s="395" t="s">
        <v>57</v>
      </c>
      <c r="L82" s="391">
        <v>0</v>
      </c>
      <c r="M82" s="391">
        <v>0</v>
      </c>
      <c r="N82" s="391">
        <v>0</v>
      </c>
      <c r="O82" s="391">
        <v>0</v>
      </c>
      <c r="P82" s="391">
        <v>0</v>
      </c>
      <c r="Q82" s="391">
        <v>0</v>
      </c>
      <c r="R82" s="391">
        <v>0</v>
      </c>
      <c r="S82" s="391">
        <v>0</v>
      </c>
      <c r="T82" s="391"/>
      <c r="U82" s="391"/>
      <c r="V82" s="391">
        <f>_xlfn.IFNA(VLOOKUP(A82,[3]進出口值表查詢結果!$C$11:$F$68,4,0),-[4]整車!$B$22)</f>
        <v>0</v>
      </c>
      <c r="W82" s="391">
        <f>_xlfn.IFNA(VLOOKUP(A82,[3]進出口值表查詢結果!$C$11:$F$68,3,0),-[4]整車!$B$22)</f>
        <v>0</v>
      </c>
      <c r="X82" s="391">
        <f>_xlfn.IFNA(VLOOKUP(A82,[5]進出口值表查詢結果!$C$11:$F$68,4,0),-[4]整車!$B$22)</f>
        <v>0</v>
      </c>
      <c r="Y82" s="391">
        <f>_xlfn.IFNA(VLOOKUP(A82,[5]進出口值表查詢結果!$C$11:$F$68,3,0),-[4]整車!$B$22)</f>
        <v>0</v>
      </c>
      <c r="Z82" s="385">
        <f t="shared" si="14"/>
        <v>0</v>
      </c>
      <c r="AA82" s="385">
        <f t="shared" si="15"/>
        <v>0</v>
      </c>
    </row>
    <row r="83" spans="1:27">
      <c r="A83" s="396" t="s">
        <v>286</v>
      </c>
      <c r="B83" s="391"/>
      <c r="C83" s="391"/>
      <c r="D83" s="391"/>
      <c r="E83" s="391"/>
      <c r="F83" s="391">
        <v>0</v>
      </c>
      <c r="G83" s="391"/>
      <c r="H83" s="391">
        <v>0</v>
      </c>
      <c r="I83" s="391">
        <v>0</v>
      </c>
      <c r="J83" s="392" t="s">
        <v>57</v>
      </c>
      <c r="K83" s="395">
        <v>0</v>
      </c>
      <c r="L83" s="391">
        <v>0</v>
      </c>
      <c r="M83" s="391">
        <v>0</v>
      </c>
      <c r="N83" s="391">
        <v>0</v>
      </c>
      <c r="O83" s="391">
        <v>0</v>
      </c>
      <c r="P83" s="391">
        <v>0</v>
      </c>
      <c r="Q83" s="391">
        <v>0</v>
      </c>
      <c r="R83" s="391">
        <v>0</v>
      </c>
      <c r="S83" s="391">
        <v>0</v>
      </c>
      <c r="T83" s="391">
        <v>0</v>
      </c>
      <c r="U83" s="391">
        <v>0</v>
      </c>
      <c r="V83" s="391">
        <f>_xlfn.IFNA(VLOOKUP(A83,[3]進出口值表查詢結果!$C$11:$F$68,4,0),-[4]整車!$B$22)</f>
        <v>0</v>
      </c>
      <c r="W83" s="391">
        <f>_xlfn.IFNA(VLOOKUP(A83,[3]進出口值表查詢結果!$C$11:$F$68,3,0),-[4]整車!$B$22)</f>
        <v>0</v>
      </c>
      <c r="X83" s="391">
        <f>_xlfn.IFNA(VLOOKUP(A83,[5]進出口值表查詢結果!$C$11:$F$68,4,0),-[4]整車!$B$22)</f>
        <v>0</v>
      </c>
      <c r="Y83" s="391">
        <f>_xlfn.IFNA(VLOOKUP(A83,[5]進出口值表查詢結果!$C$11:$F$68,3,0),-[4]整車!$B$22)</f>
        <v>0</v>
      </c>
      <c r="Z83" s="385">
        <f t="shared" si="14"/>
        <v>0</v>
      </c>
      <c r="AA83" s="385">
        <f t="shared" si="15"/>
        <v>0</v>
      </c>
    </row>
    <row r="84" spans="1:27">
      <c r="A84" s="394"/>
      <c r="B84" s="391"/>
      <c r="C84" s="391"/>
      <c r="D84" s="391"/>
      <c r="E84" s="391"/>
      <c r="F84" s="391"/>
      <c r="G84" s="391"/>
      <c r="H84" s="391"/>
      <c r="I84" s="391"/>
      <c r="J84" s="392"/>
      <c r="K84" s="393"/>
      <c r="L84" s="391"/>
      <c r="M84" s="391"/>
      <c r="N84" s="391"/>
      <c r="O84" s="391"/>
      <c r="P84" s="391"/>
      <c r="Q84" s="391"/>
      <c r="R84" s="391"/>
      <c r="S84" s="391"/>
      <c r="T84" s="391"/>
      <c r="U84" s="391"/>
      <c r="V84" s="391"/>
      <c r="W84" s="391"/>
      <c r="X84" s="391"/>
      <c r="Y84" s="391"/>
      <c r="Z84" s="385"/>
      <c r="AA84" s="385"/>
    </row>
    <row r="85" spans="1:27">
      <c r="A85" s="411" t="s">
        <v>45</v>
      </c>
      <c r="B85" s="412">
        <f t="shared" ref="B85:Y85" si="16">SUM(B86:B95)</f>
        <v>4580</v>
      </c>
      <c r="C85" s="412">
        <f t="shared" si="16"/>
        <v>4189345</v>
      </c>
      <c r="D85" s="412">
        <f t="shared" si="16"/>
        <v>4981</v>
      </c>
      <c r="E85" s="412">
        <f t="shared" si="16"/>
        <v>3563822</v>
      </c>
      <c r="F85" s="412">
        <f t="shared" si="16"/>
        <v>4938</v>
      </c>
      <c r="G85" s="412">
        <f t="shared" si="16"/>
        <v>4345204</v>
      </c>
      <c r="H85" s="412">
        <f t="shared" si="16"/>
        <v>4040</v>
      </c>
      <c r="I85" s="412">
        <f t="shared" si="16"/>
        <v>2474863</v>
      </c>
      <c r="J85" s="413">
        <f t="shared" si="16"/>
        <v>3564</v>
      </c>
      <c r="K85" s="414">
        <f>SUM(K86:K95)</f>
        <v>3664756</v>
      </c>
      <c r="L85" s="412">
        <f t="shared" si="16"/>
        <v>6992</v>
      </c>
      <c r="M85" s="412">
        <f t="shared" si="16"/>
        <v>7057607</v>
      </c>
      <c r="N85" s="412">
        <f t="shared" si="16"/>
        <v>9419</v>
      </c>
      <c r="O85" s="412">
        <f t="shared" si="16"/>
        <v>9080258</v>
      </c>
      <c r="P85" s="412">
        <f t="shared" si="16"/>
        <v>18596</v>
      </c>
      <c r="Q85" s="412">
        <f t="shared" si="16"/>
        <v>13272347</v>
      </c>
      <c r="R85" s="412">
        <f t="shared" si="16"/>
        <v>16559</v>
      </c>
      <c r="S85" s="412">
        <f t="shared" si="16"/>
        <v>10409447</v>
      </c>
      <c r="T85" s="412">
        <f t="shared" si="16"/>
        <v>9960</v>
      </c>
      <c r="U85" s="412">
        <f t="shared" si="16"/>
        <v>6716352</v>
      </c>
      <c r="V85" s="412">
        <f>SUM(V86:V95)</f>
        <v>10701</v>
      </c>
      <c r="W85" s="412">
        <f>SUM(W86:W95)</f>
        <v>9725369</v>
      </c>
      <c r="X85" s="412">
        <f t="shared" si="16"/>
        <v>14699</v>
      </c>
      <c r="Y85" s="412">
        <f t="shared" si="16"/>
        <v>10190062</v>
      </c>
      <c r="Z85" s="398">
        <f t="shared" ref="Z85:Z95" si="17">SUM(B85,D85,F85,H85,J85,L85,N85,P85,R85,T85,V85,X85)</f>
        <v>109029</v>
      </c>
      <c r="AA85" s="398">
        <f t="shared" ref="AA85:AA95" si="18">SUM(C85,E85,G85,I85,K85,M85,O85,Q85,S85,U85,W85,Y85)</f>
        <v>84689432</v>
      </c>
    </row>
    <row r="86" spans="1:27">
      <c r="A86" s="427" t="s">
        <v>172</v>
      </c>
      <c r="B86" s="391">
        <v>4150</v>
      </c>
      <c r="C86" s="391">
        <v>3694908</v>
      </c>
      <c r="D86" s="391">
        <v>4032</v>
      </c>
      <c r="E86" s="391">
        <v>2636975</v>
      </c>
      <c r="F86" s="391">
        <v>4087</v>
      </c>
      <c r="G86" s="391">
        <v>3599502</v>
      </c>
      <c r="H86" s="391">
        <v>3562</v>
      </c>
      <c r="I86" s="391">
        <v>1835676</v>
      </c>
      <c r="J86" s="392">
        <v>2839</v>
      </c>
      <c r="K86" s="393">
        <v>2636423</v>
      </c>
      <c r="L86" s="391">
        <v>5737</v>
      </c>
      <c r="M86" s="391">
        <v>5468499</v>
      </c>
      <c r="N86" s="405">
        <v>7440</v>
      </c>
      <c r="O86" s="405">
        <v>6804533</v>
      </c>
      <c r="P86" s="391">
        <v>15662</v>
      </c>
      <c r="Q86" s="391">
        <v>10198676</v>
      </c>
      <c r="R86" s="391">
        <v>14530</v>
      </c>
      <c r="S86" s="391">
        <v>8126261</v>
      </c>
      <c r="T86" s="391">
        <v>8369</v>
      </c>
      <c r="U86" s="391">
        <v>5188023</v>
      </c>
      <c r="V86" s="391">
        <f>_xlfn.IFNA(VLOOKUP(A86,[3]進出口值表查詢結果!$C$11:$F$68,4,0),-[4]整車!$B$22)</f>
        <v>8737</v>
      </c>
      <c r="W86" s="391">
        <f>_xlfn.IFNA(VLOOKUP(A86,[3]進出口值表查詢結果!$C$11:$F$68,3,0),-[4]整車!$B$22)</f>
        <v>7518300</v>
      </c>
      <c r="X86" s="391">
        <f>_xlfn.IFNA(VLOOKUP(A86,[5]進出口值表查詢結果!$C$11:$F$68,4,0),-[4]整車!$B$22)</f>
        <v>12512</v>
      </c>
      <c r="Y86" s="391">
        <f>_xlfn.IFNA(VLOOKUP(A86,[5]進出口值表查詢結果!$C$11:$F$68,3,0),-[4]整車!$B$22)</f>
        <v>8168473</v>
      </c>
      <c r="Z86" s="385">
        <f t="shared" si="17"/>
        <v>91657</v>
      </c>
      <c r="AA86" s="385">
        <f t="shared" si="18"/>
        <v>65876249</v>
      </c>
    </row>
    <row r="87" spans="1:27">
      <c r="A87" s="427" t="s">
        <v>287</v>
      </c>
      <c r="B87" s="391"/>
      <c r="C87" s="391"/>
      <c r="D87" s="391"/>
      <c r="E87" s="391"/>
      <c r="F87" s="391">
        <v>0</v>
      </c>
      <c r="G87" s="391"/>
      <c r="H87" s="391">
        <v>0</v>
      </c>
      <c r="I87" s="391">
        <v>0</v>
      </c>
      <c r="J87" s="392">
        <v>0</v>
      </c>
      <c r="K87" s="395">
        <v>0</v>
      </c>
      <c r="L87" s="391">
        <v>0</v>
      </c>
      <c r="M87" s="391">
        <v>0</v>
      </c>
      <c r="N87" s="391">
        <v>0</v>
      </c>
      <c r="O87" s="391">
        <v>0</v>
      </c>
      <c r="P87" s="391">
        <v>0</v>
      </c>
      <c r="Q87" s="391">
        <v>0</v>
      </c>
      <c r="R87" s="391">
        <v>0</v>
      </c>
      <c r="S87" s="391">
        <v>0</v>
      </c>
      <c r="T87" s="391"/>
      <c r="U87" s="391"/>
      <c r="V87" s="391">
        <f>_xlfn.IFNA(VLOOKUP(A87,[3]進出口值表查詢結果!$C$11:$F$68,4,0),-[4]整車!$B$22)</f>
        <v>0</v>
      </c>
      <c r="W87" s="391">
        <f>_xlfn.IFNA(VLOOKUP(A87,[3]進出口值表查詢結果!$C$11:$F$68,3,0),-[4]整車!$B$22)</f>
        <v>0</v>
      </c>
      <c r="X87" s="391">
        <f>_xlfn.IFNA(VLOOKUP(A87,[5]進出口值表查詢結果!$C$11:$F$68,4,0),-[4]整車!$B$22)</f>
        <v>0</v>
      </c>
      <c r="Y87" s="391">
        <f>_xlfn.IFNA(VLOOKUP(A87,[5]進出口值表查詢結果!$C$11:$F$68,3,0),-[4]整車!$B$22)</f>
        <v>0</v>
      </c>
      <c r="Z87" s="385">
        <f t="shared" si="17"/>
        <v>0</v>
      </c>
      <c r="AA87" s="385">
        <f t="shared" si="18"/>
        <v>0</v>
      </c>
    </row>
    <row r="88" spans="1:27">
      <c r="A88" s="427" t="s">
        <v>171</v>
      </c>
      <c r="B88" s="391">
        <v>399</v>
      </c>
      <c r="C88" s="391">
        <v>445420</v>
      </c>
      <c r="D88" s="391">
        <v>924</v>
      </c>
      <c r="E88" s="391">
        <v>877548</v>
      </c>
      <c r="F88" s="391">
        <v>851</v>
      </c>
      <c r="G88" s="391">
        <v>745702</v>
      </c>
      <c r="H88" s="391">
        <v>478</v>
      </c>
      <c r="I88" s="391">
        <v>639187</v>
      </c>
      <c r="J88" s="392">
        <v>694</v>
      </c>
      <c r="K88" s="393">
        <v>961243</v>
      </c>
      <c r="L88" s="391">
        <v>1089</v>
      </c>
      <c r="M88" s="391">
        <v>1332104</v>
      </c>
      <c r="N88" s="405">
        <v>1942</v>
      </c>
      <c r="O88" s="405">
        <v>2269776</v>
      </c>
      <c r="P88" s="391">
        <v>2862</v>
      </c>
      <c r="Q88" s="391">
        <v>2963505</v>
      </c>
      <c r="R88" s="391">
        <v>2009</v>
      </c>
      <c r="S88" s="391">
        <v>2248234</v>
      </c>
      <c r="T88" s="391">
        <v>1565</v>
      </c>
      <c r="U88" s="391">
        <v>1482993</v>
      </c>
      <c r="V88" s="391">
        <f>_xlfn.IFNA(VLOOKUP(A88,[3]進出口值表查詢結果!$C$11:$F$68,4,0),-[4]整車!$B$22)</f>
        <v>1783</v>
      </c>
      <c r="W88" s="391">
        <f>_xlfn.IFNA(VLOOKUP(A88,[3]進出口值表查詢結果!$C$11:$F$68,3,0),-[4]整車!$B$22)</f>
        <v>1858681</v>
      </c>
      <c r="X88" s="391">
        <f>_xlfn.IFNA(VLOOKUP(A88,[5]進出口值表查詢結果!$C$11:$F$68,4,0),-[4]整車!$B$22)</f>
        <v>2182</v>
      </c>
      <c r="Y88" s="391">
        <f>_xlfn.IFNA(VLOOKUP(A88,[5]進出口值表查詢結果!$C$11:$F$68,3,0),-[4]整車!$B$22)</f>
        <v>2014871</v>
      </c>
      <c r="Z88" s="385">
        <f t="shared" si="17"/>
        <v>16778</v>
      </c>
      <c r="AA88" s="385">
        <f t="shared" si="18"/>
        <v>17839264</v>
      </c>
    </row>
    <row r="89" spans="1:27">
      <c r="A89" s="427" t="s">
        <v>290</v>
      </c>
      <c r="B89" s="391"/>
      <c r="C89" s="391"/>
      <c r="D89" s="391"/>
      <c r="E89" s="391"/>
      <c r="F89" s="391">
        <v>0</v>
      </c>
      <c r="G89" s="391"/>
      <c r="H89" s="391">
        <v>0</v>
      </c>
      <c r="I89" s="391">
        <v>0</v>
      </c>
      <c r="J89" s="392" t="s">
        <v>57</v>
      </c>
      <c r="K89" s="395">
        <v>0</v>
      </c>
      <c r="L89" s="391">
        <v>0</v>
      </c>
      <c r="M89" s="391">
        <v>0</v>
      </c>
      <c r="N89" s="391">
        <v>0</v>
      </c>
      <c r="O89" s="391">
        <v>0</v>
      </c>
      <c r="P89" s="391">
        <v>0</v>
      </c>
      <c r="Q89" s="391">
        <v>0</v>
      </c>
      <c r="R89" s="391">
        <v>0</v>
      </c>
      <c r="S89" s="391">
        <v>0</v>
      </c>
      <c r="T89" s="391"/>
      <c r="U89" s="391"/>
      <c r="V89" s="391">
        <f>_xlfn.IFNA(VLOOKUP(A89,[3]進出口值表查詢結果!$C$11:$F$68,4,0),-[4]整車!$B$22)</f>
        <v>0</v>
      </c>
      <c r="W89" s="391">
        <f>_xlfn.IFNA(VLOOKUP(A89,[3]進出口值表查詢結果!$C$11:$F$68,3,0),-[4]整車!$B$22)</f>
        <v>0</v>
      </c>
      <c r="X89" s="391">
        <f>_xlfn.IFNA(VLOOKUP(A89,[5]進出口值表查詢結果!$C$11:$F$68,4,0),-[4]整車!$B$22)</f>
        <v>0</v>
      </c>
      <c r="Y89" s="391">
        <f>_xlfn.IFNA(VLOOKUP(A89,[5]進出口值表查詢結果!$C$11:$F$68,3,0),-[4]整車!$B$22)</f>
        <v>0</v>
      </c>
      <c r="Z89" s="385">
        <f t="shared" si="17"/>
        <v>0</v>
      </c>
      <c r="AA89" s="385">
        <f t="shared" si="18"/>
        <v>0</v>
      </c>
    </row>
    <row r="90" spans="1:27">
      <c r="A90" s="427" t="s">
        <v>289</v>
      </c>
      <c r="B90" s="391">
        <v>5</v>
      </c>
      <c r="C90" s="391">
        <v>13029</v>
      </c>
      <c r="D90" s="391">
        <v>25</v>
      </c>
      <c r="E90" s="391">
        <v>49299</v>
      </c>
      <c r="F90" s="391">
        <v>0</v>
      </c>
      <c r="G90" s="391"/>
      <c r="H90" s="391">
        <v>0</v>
      </c>
      <c r="I90" s="391">
        <v>0</v>
      </c>
      <c r="J90" s="392">
        <v>31</v>
      </c>
      <c r="K90" s="393">
        <v>67090</v>
      </c>
      <c r="L90" s="391">
        <v>166</v>
      </c>
      <c r="M90" s="391">
        <v>257004</v>
      </c>
      <c r="N90" s="405">
        <v>2</v>
      </c>
      <c r="O90" s="391">
        <v>2535</v>
      </c>
      <c r="P90" s="391">
        <v>72</v>
      </c>
      <c r="Q90" s="391">
        <v>110166</v>
      </c>
      <c r="R90" s="391">
        <v>20</v>
      </c>
      <c r="S90" s="391">
        <v>34952</v>
      </c>
      <c r="T90" s="391">
        <v>26</v>
      </c>
      <c r="U90" s="391">
        <v>45336</v>
      </c>
      <c r="V90" s="391">
        <f>_xlfn.IFNA(VLOOKUP(A90,[3]進出口值表查詢結果!$C$11:$F$68,4,0),-[4]整車!$B$22)</f>
        <v>156</v>
      </c>
      <c r="W90" s="391">
        <f>_xlfn.IFNA(VLOOKUP(A90,[3]進出口值表查詢結果!$C$11:$F$68,3,0),-[4]整車!$B$22)</f>
        <v>316499</v>
      </c>
      <c r="X90" s="391">
        <f>_xlfn.IFNA(VLOOKUP(A90,[5]進出口值表查詢結果!$C$11:$F$68,4,0),-[4]整車!$B$22)</f>
        <v>5</v>
      </c>
      <c r="Y90" s="391">
        <f>_xlfn.IFNA(VLOOKUP(A90,[5]進出口值表查詢結果!$C$11:$F$68,3,0),-[4]整車!$B$22)</f>
        <v>6718</v>
      </c>
      <c r="Z90" s="385">
        <f t="shared" si="17"/>
        <v>508</v>
      </c>
      <c r="AA90" s="385">
        <f t="shared" si="18"/>
        <v>902628</v>
      </c>
    </row>
    <row r="91" spans="1:27">
      <c r="A91" s="427" t="s">
        <v>291</v>
      </c>
      <c r="B91" s="391"/>
      <c r="C91" s="391"/>
      <c r="D91" s="391"/>
      <c r="E91" s="391"/>
      <c r="F91" s="391">
        <v>0</v>
      </c>
      <c r="G91" s="391"/>
      <c r="H91" s="391">
        <v>0</v>
      </c>
      <c r="I91" s="391">
        <v>0</v>
      </c>
      <c r="J91" s="392" t="s">
        <v>57</v>
      </c>
      <c r="K91" s="395">
        <v>0</v>
      </c>
      <c r="L91" s="391">
        <v>0</v>
      </c>
      <c r="M91" s="391">
        <v>0</v>
      </c>
      <c r="N91" s="391">
        <v>0</v>
      </c>
      <c r="O91" s="391">
        <v>0</v>
      </c>
      <c r="P91" s="391">
        <v>0</v>
      </c>
      <c r="Q91" s="391">
        <v>0</v>
      </c>
      <c r="R91" s="391">
        <v>0</v>
      </c>
      <c r="S91" s="391">
        <v>0</v>
      </c>
      <c r="T91" s="391"/>
      <c r="U91" s="391"/>
      <c r="V91" s="391">
        <f>_xlfn.IFNA(VLOOKUP(A91,[3]進出口值表查詢結果!$C$11:$F$68,4,0),-[4]整車!$B$22)</f>
        <v>0</v>
      </c>
      <c r="W91" s="391">
        <f>_xlfn.IFNA(VLOOKUP(A91,[3]進出口值表查詢結果!$C$11:$F$68,3,0),-[4]整車!$B$22)</f>
        <v>0</v>
      </c>
      <c r="X91" s="391">
        <f>_xlfn.IFNA(VLOOKUP(A91,[5]進出口值表查詢結果!$C$11:$F$68,4,0),-[4]整車!$B$22)</f>
        <v>0</v>
      </c>
      <c r="Y91" s="391">
        <f>_xlfn.IFNA(VLOOKUP(A91,[5]進出口值表查詢結果!$C$11:$F$68,3,0),-[4]整車!$B$22)</f>
        <v>0</v>
      </c>
      <c r="Z91" s="385">
        <f t="shared" si="17"/>
        <v>0</v>
      </c>
      <c r="AA91" s="385">
        <f t="shared" si="18"/>
        <v>0</v>
      </c>
    </row>
    <row r="92" spans="1:27">
      <c r="A92" s="427" t="s">
        <v>394</v>
      </c>
      <c r="B92" s="391">
        <v>26</v>
      </c>
      <c r="C92" s="391">
        <v>35988</v>
      </c>
      <c r="D92" s="391"/>
      <c r="E92" s="391"/>
      <c r="F92" s="391">
        <v>0</v>
      </c>
      <c r="G92" s="391"/>
      <c r="H92" s="391">
        <v>0</v>
      </c>
      <c r="I92" s="391">
        <v>0</v>
      </c>
      <c r="J92" s="392" t="s">
        <v>57</v>
      </c>
      <c r="K92" s="395">
        <v>0</v>
      </c>
      <c r="L92" s="391">
        <v>0</v>
      </c>
      <c r="M92" s="391">
        <v>0</v>
      </c>
      <c r="N92" s="391">
        <v>0</v>
      </c>
      <c r="O92" s="391">
        <v>0</v>
      </c>
      <c r="P92" s="391">
        <v>0</v>
      </c>
      <c r="Q92" s="391">
        <v>0</v>
      </c>
      <c r="R92" s="391">
        <v>0</v>
      </c>
      <c r="S92" s="391">
        <v>0</v>
      </c>
      <c r="T92" s="391"/>
      <c r="U92" s="391"/>
      <c r="V92" s="391">
        <f>_xlfn.IFNA(VLOOKUP(A92,[3]進出口值表查詢結果!$C$11:$F$68,4,0),-[4]整車!$B$22)</f>
        <v>25</v>
      </c>
      <c r="W92" s="391">
        <f>_xlfn.IFNA(VLOOKUP(A92,[3]進出口值表查詢結果!$C$11:$F$68,3,0),-[4]整車!$B$22)</f>
        <v>31889</v>
      </c>
      <c r="X92" s="391">
        <f>_xlfn.IFNA(VLOOKUP(A92,[5]進出口值表查詢結果!$C$11:$F$68,4,0),-[4]整車!$B$22)</f>
        <v>0</v>
      </c>
      <c r="Y92" s="391">
        <f>_xlfn.IFNA(VLOOKUP(A92,[5]進出口值表查詢結果!$C$11:$F$68,3,0),-[4]整車!$B$22)</f>
        <v>0</v>
      </c>
      <c r="Z92" s="385">
        <f t="shared" si="17"/>
        <v>51</v>
      </c>
      <c r="AA92" s="385">
        <f t="shared" si="18"/>
        <v>67877</v>
      </c>
    </row>
    <row r="93" spans="1:27">
      <c r="A93" s="427" t="s">
        <v>293</v>
      </c>
      <c r="B93" s="391"/>
      <c r="C93" s="391"/>
      <c r="D93" s="391"/>
      <c r="E93" s="391"/>
      <c r="F93" s="391">
        <v>0</v>
      </c>
      <c r="G93" s="391"/>
      <c r="H93" s="391">
        <v>0</v>
      </c>
      <c r="I93" s="391">
        <v>0</v>
      </c>
      <c r="J93" s="392" t="s">
        <v>57</v>
      </c>
      <c r="K93" s="395">
        <v>0</v>
      </c>
      <c r="L93" s="391">
        <v>0</v>
      </c>
      <c r="M93" s="391">
        <v>0</v>
      </c>
      <c r="N93" s="405">
        <v>35</v>
      </c>
      <c r="O93" s="405">
        <v>3414</v>
      </c>
      <c r="P93" s="391">
        <v>0</v>
      </c>
      <c r="Q93" s="391">
        <v>0</v>
      </c>
      <c r="R93" s="391">
        <v>0</v>
      </c>
      <c r="S93" s="391">
        <v>0</v>
      </c>
      <c r="T93" s="391"/>
      <c r="U93" s="391"/>
      <c r="V93" s="391">
        <f>_xlfn.IFNA(VLOOKUP(A93,[3]進出口值表查詢結果!$C$11:$F$68,4,0),-[4]整車!$B$22)</f>
        <v>0</v>
      </c>
      <c r="W93" s="391">
        <f>_xlfn.IFNA(VLOOKUP(A93,[3]進出口值表查詢結果!$C$11:$F$68,3,0),-[4]整車!$B$22)</f>
        <v>0</v>
      </c>
      <c r="X93" s="391">
        <f>_xlfn.IFNA(VLOOKUP(A93,[5]進出口值表查詢結果!$C$11:$F$68,4,0),-[4]整車!$B$22)</f>
        <v>0</v>
      </c>
      <c r="Y93" s="391">
        <f>_xlfn.IFNA(VLOOKUP(A93,[5]進出口值表查詢結果!$C$11:$F$68,3,0),-[4]整車!$B$22)</f>
        <v>0</v>
      </c>
      <c r="Z93" s="385">
        <f t="shared" si="17"/>
        <v>35</v>
      </c>
      <c r="AA93" s="385">
        <f t="shared" si="18"/>
        <v>3414</v>
      </c>
    </row>
    <row r="94" spans="1:27">
      <c r="A94" s="427" t="s">
        <v>292</v>
      </c>
      <c r="B94" s="391"/>
      <c r="C94" s="391"/>
      <c r="D94" s="391"/>
      <c r="E94" s="391"/>
      <c r="F94" s="391">
        <v>0</v>
      </c>
      <c r="G94" s="391"/>
      <c r="H94" s="391">
        <v>0</v>
      </c>
      <c r="I94" s="391">
        <v>0</v>
      </c>
      <c r="J94" s="392" t="s">
        <v>57</v>
      </c>
      <c r="K94" s="395">
        <v>0</v>
      </c>
      <c r="L94" s="391">
        <v>0</v>
      </c>
      <c r="M94" s="391">
        <v>0</v>
      </c>
      <c r="N94" s="391">
        <v>0</v>
      </c>
      <c r="O94" s="391">
        <v>0</v>
      </c>
      <c r="P94" s="391">
        <v>0</v>
      </c>
      <c r="Q94" s="391">
        <v>0</v>
      </c>
      <c r="R94" s="391">
        <v>0</v>
      </c>
      <c r="S94" s="391">
        <v>0</v>
      </c>
      <c r="T94" s="391"/>
      <c r="U94" s="391"/>
      <c r="V94" s="391">
        <f>_xlfn.IFNA(VLOOKUP(A94,[3]進出口值表查詢結果!$C$11:$F$68,4,0),-[4]整車!$B$22)</f>
        <v>0</v>
      </c>
      <c r="W94" s="391">
        <f>_xlfn.IFNA(VLOOKUP(A94,[3]進出口值表查詢結果!$C$11:$F$68,3,0),-[4]整車!$B$22)</f>
        <v>0</v>
      </c>
      <c r="X94" s="391">
        <f>_xlfn.IFNA(VLOOKUP(A94,[5]進出口值表查詢結果!$C$11:$F$68,4,0),-[4]整車!$B$22)</f>
        <v>0</v>
      </c>
      <c r="Y94" s="391">
        <f>_xlfn.IFNA(VLOOKUP(A94,[5]進出口值表查詢結果!$C$11:$F$68,3,0),-[4]整車!$B$22)</f>
        <v>0</v>
      </c>
      <c r="Z94" s="385">
        <f t="shared" si="17"/>
        <v>0</v>
      </c>
      <c r="AA94" s="385">
        <f t="shared" si="18"/>
        <v>0</v>
      </c>
    </row>
    <row r="95" spans="1:27">
      <c r="A95" s="429" t="s">
        <v>294</v>
      </c>
      <c r="B95" s="385"/>
      <c r="C95" s="385"/>
      <c r="D95" s="385"/>
      <c r="E95" s="391"/>
      <c r="F95" s="385">
        <v>0</v>
      </c>
      <c r="G95" s="385"/>
      <c r="H95" s="391">
        <v>0</v>
      </c>
      <c r="I95" s="391">
        <v>0</v>
      </c>
      <c r="J95" s="378" t="s">
        <v>57</v>
      </c>
      <c r="K95" s="395">
        <v>0</v>
      </c>
      <c r="L95" s="385">
        <v>0</v>
      </c>
      <c r="M95" s="385">
        <v>0</v>
      </c>
      <c r="N95" s="385">
        <v>0</v>
      </c>
      <c r="O95" s="385">
        <v>0</v>
      </c>
      <c r="P95" s="391">
        <v>0</v>
      </c>
      <c r="Q95" s="391">
        <v>0</v>
      </c>
      <c r="R95" s="391">
        <v>0</v>
      </c>
      <c r="S95" s="391">
        <v>0</v>
      </c>
      <c r="T95" s="385"/>
      <c r="U95" s="385"/>
      <c r="V95" s="391">
        <f>_xlfn.IFNA(VLOOKUP(A95,[3]進出口值表查詢結果!$C$11:$F$68,4,0),-[4]整車!$B$22)</f>
        <v>0</v>
      </c>
      <c r="W95" s="391">
        <f>_xlfn.IFNA(VLOOKUP(A95,[3]進出口值表查詢結果!$C$11:$F$68,3,0),-[4]整車!$B$22)</f>
        <v>0</v>
      </c>
      <c r="X95" s="391">
        <f>_xlfn.IFNA(VLOOKUP(A95,[5]進出口值表查詢結果!$C$11:$F$68,4,0),-[4]整車!$B$22)</f>
        <v>0</v>
      </c>
      <c r="Y95" s="391">
        <f>_xlfn.IFNA(VLOOKUP(A95,[5]進出口值表查詢結果!$C$11:$F$68,3,0),-[4]整車!$B$22)</f>
        <v>0</v>
      </c>
      <c r="Z95" s="385">
        <f t="shared" si="17"/>
        <v>0</v>
      </c>
      <c r="AA95" s="385">
        <f t="shared" si="18"/>
        <v>0</v>
      </c>
    </row>
    <row r="96" spans="1:27">
      <c r="A96" s="384"/>
      <c r="B96" s="385"/>
      <c r="C96" s="385"/>
      <c r="D96" s="385"/>
      <c r="E96" s="385"/>
      <c r="F96" s="385"/>
      <c r="G96" s="385"/>
      <c r="H96" s="385"/>
      <c r="I96" s="385"/>
      <c r="J96" s="378"/>
      <c r="K96" s="379"/>
      <c r="L96" s="385"/>
      <c r="M96" s="385"/>
      <c r="N96" s="385"/>
      <c r="O96" s="385"/>
      <c r="P96" s="385"/>
      <c r="Q96" s="385"/>
      <c r="R96" s="385"/>
      <c r="S96" s="385"/>
      <c r="T96" s="385"/>
      <c r="U96" s="385"/>
      <c r="V96" s="385"/>
      <c r="W96" s="385"/>
      <c r="X96" s="385"/>
      <c r="Y96" s="385"/>
      <c r="Z96" s="385"/>
      <c r="AA96" s="385"/>
    </row>
    <row r="97" spans="1:27">
      <c r="A97" s="411" t="s">
        <v>140</v>
      </c>
      <c r="B97" s="412">
        <f t="shared" ref="B97:Y97" si="19">SUM(B98:B100)</f>
        <v>52798</v>
      </c>
      <c r="C97" s="412">
        <f t="shared" si="19"/>
        <v>33121696</v>
      </c>
      <c r="D97" s="412">
        <f t="shared" si="19"/>
        <v>50400</v>
      </c>
      <c r="E97" s="412">
        <f t="shared" si="19"/>
        <v>31534279</v>
      </c>
      <c r="F97" s="412">
        <f t="shared" si="19"/>
        <v>40988</v>
      </c>
      <c r="G97" s="412">
        <f t="shared" si="19"/>
        <v>23973578</v>
      </c>
      <c r="H97" s="412">
        <f t="shared" si="19"/>
        <v>42311</v>
      </c>
      <c r="I97" s="412">
        <f t="shared" si="19"/>
        <v>22157100</v>
      </c>
      <c r="J97" s="413">
        <f t="shared" si="19"/>
        <v>68862</v>
      </c>
      <c r="K97" s="414">
        <f t="shared" si="19"/>
        <v>39539255</v>
      </c>
      <c r="L97" s="412">
        <f t="shared" si="19"/>
        <v>61547</v>
      </c>
      <c r="M97" s="412">
        <f t="shared" si="19"/>
        <v>41765283</v>
      </c>
      <c r="N97" s="412">
        <f t="shared" si="19"/>
        <v>57860</v>
      </c>
      <c r="O97" s="412">
        <f t="shared" si="19"/>
        <v>47576440</v>
      </c>
      <c r="P97" s="412">
        <f t="shared" si="19"/>
        <v>70020</v>
      </c>
      <c r="Q97" s="412">
        <f t="shared" si="19"/>
        <v>47975910</v>
      </c>
      <c r="R97" s="412">
        <f t="shared" si="19"/>
        <v>57029</v>
      </c>
      <c r="S97" s="412">
        <f t="shared" si="19"/>
        <v>32139611</v>
      </c>
      <c r="T97" s="412">
        <f t="shared" si="19"/>
        <v>68638</v>
      </c>
      <c r="U97" s="412">
        <f t="shared" si="19"/>
        <v>38723065</v>
      </c>
      <c r="V97" s="412">
        <f>SUM(V98:V100)</f>
        <v>76863</v>
      </c>
      <c r="W97" s="412">
        <f>SUM(W98:W100)</f>
        <v>36987555</v>
      </c>
      <c r="X97" s="412">
        <f t="shared" si="19"/>
        <v>64518</v>
      </c>
      <c r="Y97" s="412">
        <f t="shared" si="19"/>
        <v>35209517</v>
      </c>
      <c r="Z97" s="398">
        <f t="shared" ref="Z97:AA100" si="20">SUM(B97,D97,F97,H97,J97,L97,N97,P97,R97,T97,V97,X97)</f>
        <v>711834</v>
      </c>
      <c r="AA97" s="398">
        <f t="shared" si="20"/>
        <v>430703289</v>
      </c>
    </row>
    <row r="98" spans="1:27">
      <c r="A98" s="427" t="s">
        <v>160</v>
      </c>
      <c r="B98" s="391">
        <v>48120</v>
      </c>
      <c r="C98" s="391">
        <v>29498633</v>
      </c>
      <c r="D98" s="391">
        <v>44184</v>
      </c>
      <c r="E98" s="391">
        <v>25012824</v>
      </c>
      <c r="F98" s="391">
        <v>37364</v>
      </c>
      <c r="G98" s="391">
        <v>20911414</v>
      </c>
      <c r="H98" s="391">
        <v>40429</v>
      </c>
      <c r="I98" s="391">
        <v>20039545</v>
      </c>
      <c r="J98" s="392">
        <v>65721</v>
      </c>
      <c r="K98" s="393">
        <v>36235280</v>
      </c>
      <c r="L98" s="391">
        <v>57262</v>
      </c>
      <c r="M98" s="391">
        <v>37300973</v>
      </c>
      <c r="N98" s="391">
        <v>52826</v>
      </c>
      <c r="O98" s="391">
        <v>41788643</v>
      </c>
      <c r="P98" s="391">
        <v>65538</v>
      </c>
      <c r="Q98" s="391">
        <v>42663542</v>
      </c>
      <c r="R98" s="391">
        <v>54118</v>
      </c>
      <c r="S98" s="391">
        <v>29005811</v>
      </c>
      <c r="T98" s="391">
        <v>65331</v>
      </c>
      <c r="U98" s="391">
        <v>34634631</v>
      </c>
      <c r="V98" s="391">
        <f>_xlfn.IFNA(VLOOKUP(A98,[3]進出口值表查詢結果!$C$11:$F$68,4,0),-[4]整車!$B$22)</f>
        <v>73370</v>
      </c>
      <c r="W98" s="391">
        <f>_xlfn.IFNA(VLOOKUP(A98,[3]進出口值表查詢結果!$C$11:$F$68,3,0),-[4]整車!$B$22)</f>
        <v>33547174</v>
      </c>
      <c r="X98" s="391">
        <f>_xlfn.IFNA(VLOOKUP(A98,[5]進出口值表查詢結果!$C$11:$F$68,4,0),-[4]整車!$B$22)</f>
        <v>60970</v>
      </c>
      <c r="Y98" s="391">
        <f>_xlfn.IFNA(VLOOKUP(A98,[5]進出口值表查詢結果!$C$11:$F$68,3,0),-[4]整車!$B$22)</f>
        <v>32188211</v>
      </c>
      <c r="Z98" s="385">
        <f t="shared" si="20"/>
        <v>665233</v>
      </c>
      <c r="AA98" s="385">
        <f t="shared" si="20"/>
        <v>382826681</v>
      </c>
    </row>
    <row r="99" spans="1:27">
      <c r="A99" s="427" t="s">
        <v>170</v>
      </c>
      <c r="B99" s="391">
        <v>4285</v>
      </c>
      <c r="C99" s="391">
        <v>3224729</v>
      </c>
      <c r="D99" s="391">
        <v>5520</v>
      </c>
      <c r="E99" s="391">
        <v>5948302</v>
      </c>
      <c r="F99" s="391">
        <v>3453</v>
      </c>
      <c r="G99" s="391">
        <v>2889944</v>
      </c>
      <c r="H99" s="391">
        <v>1520</v>
      </c>
      <c r="I99" s="391">
        <v>1622558</v>
      </c>
      <c r="J99" s="392">
        <v>2611</v>
      </c>
      <c r="K99" s="393">
        <v>2499831</v>
      </c>
      <c r="L99" s="391">
        <v>3403</v>
      </c>
      <c r="M99" s="391">
        <v>3630698</v>
      </c>
      <c r="N99" s="391">
        <v>3856</v>
      </c>
      <c r="O99" s="391">
        <v>4296622</v>
      </c>
      <c r="P99" s="391">
        <v>3208</v>
      </c>
      <c r="Q99" s="391">
        <v>3679701</v>
      </c>
      <c r="R99" s="391">
        <v>2427</v>
      </c>
      <c r="S99" s="391">
        <v>2612605</v>
      </c>
      <c r="T99" s="391">
        <v>2276</v>
      </c>
      <c r="U99" s="391">
        <v>3152428</v>
      </c>
      <c r="V99" s="391">
        <f>_xlfn.IFNA(VLOOKUP(A99,[3]進出口值表查詢結果!$C$11:$F$68,4,0),-[4]整車!$B$22)</f>
        <v>2267</v>
      </c>
      <c r="W99" s="391">
        <f>_xlfn.IFNA(VLOOKUP(A99,[3]進出口值表查詢結果!$C$11:$F$68,3,0),-[4]整車!$B$22)</f>
        <v>2558579</v>
      </c>
      <c r="X99" s="391">
        <f>_xlfn.IFNA(VLOOKUP(A99,[5]進出口值表查詢結果!$C$11:$F$68,4,0),-[4]整車!$B$22)</f>
        <v>3014</v>
      </c>
      <c r="Y99" s="391">
        <f>_xlfn.IFNA(VLOOKUP(A99,[5]進出口值表查詢結果!$C$11:$F$68,3,0),-[4]整車!$B$22)</f>
        <v>2345835</v>
      </c>
      <c r="Z99" s="385">
        <f t="shared" si="20"/>
        <v>37840</v>
      </c>
      <c r="AA99" s="385">
        <f t="shared" si="20"/>
        <v>38461832</v>
      </c>
    </row>
    <row r="100" spans="1:27">
      <c r="A100" s="427" t="s">
        <v>193</v>
      </c>
      <c r="B100" s="391">
        <v>393</v>
      </c>
      <c r="C100" s="391">
        <v>398334</v>
      </c>
      <c r="D100" s="391">
        <v>696</v>
      </c>
      <c r="E100" s="391">
        <v>573153</v>
      </c>
      <c r="F100" s="391">
        <v>171</v>
      </c>
      <c r="G100" s="391">
        <v>172220</v>
      </c>
      <c r="H100" s="391">
        <v>362</v>
      </c>
      <c r="I100" s="391">
        <v>494997</v>
      </c>
      <c r="J100" s="392">
        <v>530</v>
      </c>
      <c r="K100" s="395">
        <v>804144</v>
      </c>
      <c r="L100" s="391">
        <v>882</v>
      </c>
      <c r="M100" s="391">
        <v>833612</v>
      </c>
      <c r="N100" s="391">
        <v>1178</v>
      </c>
      <c r="O100" s="391">
        <v>1491175</v>
      </c>
      <c r="P100" s="391">
        <v>1274</v>
      </c>
      <c r="Q100" s="391">
        <v>1632667</v>
      </c>
      <c r="R100" s="391">
        <v>484</v>
      </c>
      <c r="S100" s="391">
        <v>521195</v>
      </c>
      <c r="T100" s="391">
        <v>1031</v>
      </c>
      <c r="U100" s="391">
        <v>936006</v>
      </c>
      <c r="V100" s="391">
        <f>_xlfn.IFNA(VLOOKUP(A100,[3]進出口值表查詢結果!$C$11:$F$68,4,0),-[4]整車!$B$22)</f>
        <v>1226</v>
      </c>
      <c r="W100" s="391">
        <f>_xlfn.IFNA(VLOOKUP(A100,[3]進出口值表查詢結果!$C$11:$F$68,3,0),-[4]整車!$B$22)</f>
        <v>881802</v>
      </c>
      <c r="X100" s="391">
        <f>_xlfn.IFNA(VLOOKUP(A100,[5]進出口值表查詢結果!$C$11:$F$68,4,0),-[4]整車!$B$22)</f>
        <v>534</v>
      </c>
      <c r="Y100" s="391">
        <f>_xlfn.IFNA(VLOOKUP(A100,[5]進出口值表查詢結果!$C$11:$F$68,3,0),-[4]整車!$B$22)</f>
        <v>675471</v>
      </c>
      <c r="Z100" s="385">
        <f t="shared" si="20"/>
        <v>8761</v>
      </c>
      <c r="AA100" s="385">
        <f t="shared" si="20"/>
        <v>9414776</v>
      </c>
    </row>
    <row r="101" spans="1:27">
      <c r="A101" s="394"/>
      <c r="B101" s="391"/>
      <c r="C101" s="391"/>
      <c r="D101" s="391"/>
      <c r="E101" s="391"/>
      <c r="F101" s="391"/>
      <c r="G101" s="391"/>
      <c r="H101" s="391"/>
      <c r="I101" s="391"/>
      <c r="J101" s="392"/>
      <c r="K101" s="393"/>
      <c r="L101" s="391"/>
      <c r="M101" s="391"/>
      <c r="N101" s="391"/>
      <c r="O101" s="391"/>
      <c r="P101" s="391"/>
      <c r="Q101" s="391"/>
      <c r="R101" s="391"/>
      <c r="S101" s="391"/>
      <c r="T101" s="391"/>
      <c r="U101" s="391"/>
      <c r="V101" s="391"/>
      <c r="W101" s="391"/>
      <c r="X101" s="391"/>
      <c r="Y101" s="391"/>
      <c r="Z101" s="385"/>
      <c r="AA101" s="385"/>
    </row>
    <row r="102" spans="1:27">
      <c r="A102" s="411" t="s">
        <v>43</v>
      </c>
      <c r="B102" s="412">
        <f t="shared" ref="B102:Y102" si="21">SUM(B103:B134)</f>
        <v>1934</v>
      </c>
      <c r="C102" s="412">
        <f t="shared" si="21"/>
        <v>1731089</v>
      </c>
      <c r="D102" s="412">
        <f t="shared" si="21"/>
        <v>1633</v>
      </c>
      <c r="E102" s="412">
        <f t="shared" si="21"/>
        <v>1772448</v>
      </c>
      <c r="F102" s="412">
        <f t="shared" si="21"/>
        <v>1822</v>
      </c>
      <c r="G102" s="412">
        <f t="shared" si="21"/>
        <v>2077067</v>
      </c>
      <c r="H102" s="412">
        <f t="shared" si="21"/>
        <v>906</v>
      </c>
      <c r="I102" s="412">
        <f t="shared" si="21"/>
        <v>1075357</v>
      </c>
      <c r="J102" s="413">
        <f t="shared" si="21"/>
        <v>1957</v>
      </c>
      <c r="K102" s="414">
        <f t="shared" si="21"/>
        <v>3078550</v>
      </c>
      <c r="L102" s="412">
        <f t="shared" si="21"/>
        <v>3212</v>
      </c>
      <c r="M102" s="412">
        <f t="shared" si="21"/>
        <v>4353020</v>
      </c>
      <c r="N102" s="412">
        <f t="shared" si="21"/>
        <v>3748</v>
      </c>
      <c r="O102" s="412">
        <f t="shared" si="21"/>
        <v>4915548</v>
      </c>
      <c r="P102" s="412">
        <f t="shared" si="21"/>
        <v>2931</v>
      </c>
      <c r="Q102" s="412">
        <f t="shared" si="21"/>
        <v>4038698</v>
      </c>
      <c r="R102" s="412">
        <f t="shared" si="21"/>
        <v>2759</v>
      </c>
      <c r="S102" s="412">
        <f t="shared" si="21"/>
        <v>3387332</v>
      </c>
      <c r="T102" s="412">
        <f t="shared" si="21"/>
        <v>2949</v>
      </c>
      <c r="U102" s="412">
        <f t="shared" si="21"/>
        <v>3052841</v>
      </c>
      <c r="V102" s="412">
        <f>SUM(V103:V134)</f>
        <v>1812</v>
      </c>
      <c r="W102" s="412">
        <f>SUM(W103:W134)</f>
        <v>2019548</v>
      </c>
      <c r="X102" s="412">
        <f t="shared" si="21"/>
        <v>2688</v>
      </c>
      <c r="Y102" s="412">
        <f t="shared" si="21"/>
        <v>2319383</v>
      </c>
      <c r="Z102" s="398">
        <f t="shared" ref="Z102:Z134" si="22">SUM(B102,D102,F102,H102,J102,L102,N102,P102,R102,T102,V102,X102)</f>
        <v>28351</v>
      </c>
      <c r="AA102" s="398">
        <f t="shared" ref="AA102:AA134" si="23">SUM(C102,E102,G102,I102,K102,M102,O102,Q102,S102,U102,W102,Y102)</f>
        <v>33820881</v>
      </c>
    </row>
    <row r="103" spans="1:27">
      <c r="A103" s="427" t="s">
        <v>295</v>
      </c>
      <c r="B103" s="391"/>
      <c r="C103" s="391"/>
      <c r="D103" s="391"/>
      <c r="E103" s="391"/>
      <c r="F103" s="391">
        <v>0</v>
      </c>
      <c r="G103" s="391"/>
      <c r="H103" s="391">
        <v>0</v>
      </c>
      <c r="I103" s="391">
        <v>0</v>
      </c>
      <c r="J103" s="392" t="s">
        <v>57</v>
      </c>
      <c r="K103" s="395" t="s">
        <v>57</v>
      </c>
      <c r="L103" s="391"/>
      <c r="M103" s="391"/>
      <c r="N103" s="391"/>
      <c r="O103" s="391"/>
      <c r="P103" s="391">
        <v>0</v>
      </c>
      <c r="Q103" s="391">
        <v>0</v>
      </c>
      <c r="R103" s="391">
        <v>0</v>
      </c>
      <c r="S103" s="391">
        <v>0</v>
      </c>
      <c r="T103" s="391"/>
      <c r="U103" s="391"/>
      <c r="V103" s="391">
        <f>_xlfn.IFNA(VLOOKUP(A103,[3]進出口值表查詢結果!$C$11:$F$68,4,0),-[4]整車!$B$22)</f>
        <v>0</v>
      </c>
      <c r="W103" s="391">
        <f>_xlfn.IFNA(VLOOKUP(A103,[3]進出口值表查詢結果!$C$11:$F$68,3,0),-[4]整車!$B$22)</f>
        <v>0</v>
      </c>
      <c r="X103" s="391">
        <f>_xlfn.IFNA(VLOOKUP(A103,[5]進出口值表查詢結果!$C$11:$F$68,4,0),-[4]整車!$B$22)</f>
        <v>0</v>
      </c>
      <c r="Y103" s="391">
        <f>_xlfn.IFNA(VLOOKUP(A103,[5]進出口值表查詢結果!$C$11:$F$68,3,0),-[4]整車!$B$22)</f>
        <v>0</v>
      </c>
      <c r="Z103" s="385">
        <f t="shared" si="22"/>
        <v>0</v>
      </c>
      <c r="AA103" s="385">
        <f t="shared" si="23"/>
        <v>0</v>
      </c>
    </row>
    <row r="104" spans="1:27">
      <c r="A104" s="427" t="s">
        <v>296</v>
      </c>
      <c r="B104" s="391"/>
      <c r="C104" s="391"/>
      <c r="D104" s="391"/>
      <c r="E104" s="391"/>
      <c r="F104" s="391">
        <v>0</v>
      </c>
      <c r="G104" s="391"/>
      <c r="H104" s="391">
        <v>0</v>
      </c>
      <c r="I104" s="391">
        <v>0</v>
      </c>
      <c r="J104" s="392" t="s">
        <v>57</v>
      </c>
      <c r="K104" s="395" t="s">
        <v>57</v>
      </c>
      <c r="L104" s="391"/>
      <c r="M104" s="391"/>
      <c r="N104" s="391"/>
      <c r="O104" s="391"/>
      <c r="P104" s="391">
        <v>0</v>
      </c>
      <c r="Q104" s="391">
        <v>0</v>
      </c>
      <c r="R104" s="391">
        <v>0</v>
      </c>
      <c r="S104" s="391">
        <v>0</v>
      </c>
      <c r="T104" s="391"/>
      <c r="U104" s="391"/>
      <c r="V104" s="391">
        <f>_xlfn.IFNA(VLOOKUP(A104,[3]進出口值表查詢結果!$C$11:$F$68,4,0),-[4]整車!$B$22)</f>
        <v>0</v>
      </c>
      <c r="W104" s="391">
        <f>_xlfn.IFNA(VLOOKUP(A104,[3]進出口值表查詢結果!$C$11:$F$68,3,0),-[4]整車!$B$22)</f>
        <v>0</v>
      </c>
      <c r="X104" s="391">
        <f>_xlfn.IFNA(VLOOKUP(A104,[5]進出口值表查詢結果!$C$11:$F$68,4,0),-[4]整車!$B$22)</f>
        <v>0</v>
      </c>
      <c r="Y104" s="391">
        <f>_xlfn.IFNA(VLOOKUP(A104,[5]進出口值表查詢結果!$C$11:$F$68,3,0),-[4]整車!$B$22)</f>
        <v>0</v>
      </c>
      <c r="Z104" s="385">
        <f t="shared" si="22"/>
        <v>0</v>
      </c>
      <c r="AA104" s="385">
        <f t="shared" si="23"/>
        <v>0</v>
      </c>
    </row>
    <row r="105" spans="1:27">
      <c r="A105" s="427" t="s">
        <v>186</v>
      </c>
      <c r="B105" s="391">
        <v>382</v>
      </c>
      <c r="C105" s="391">
        <v>382841</v>
      </c>
      <c r="D105" s="391">
        <v>506</v>
      </c>
      <c r="E105" s="391">
        <v>765722</v>
      </c>
      <c r="F105" s="391">
        <v>527</v>
      </c>
      <c r="G105" s="391">
        <v>600067</v>
      </c>
      <c r="H105" s="391">
        <v>281</v>
      </c>
      <c r="I105" s="391">
        <v>404903</v>
      </c>
      <c r="J105" s="392">
        <v>848</v>
      </c>
      <c r="K105" s="393">
        <v>1410992</v>
      </c>
      <c r="L105" s="391">
        <v>1653</v>
      </c>
      <c r="M105" s="391">
        <v>2346012</v>
      </c>
      <c r="N105" s="405">
        <v>944</v>
      </c>
      <c r="O105" s="405">
        <v>1389114</v>
      </c>
      <c r="P105" s="391">
        <v>509</v>
      </c>
      <c r="Q105" s="391">
        <v>808506</v>
      </c>
      <c r="R105" s="391">
        <v>533</v>
      </c>
      <c r="S105" s="391">
        <v>864334</v>
      </c>
      <c r="T105" s="391">
        <v>159</v>
      </c>
      <c r="U105" s="391">
        <v>215147</v>
      </c>
      <c r="V105" s="391">
        <f>_xlfn.IFNA(VLOOKUP(A105,[3]進出口值表查詢結果!$C$11:$F$68,4,0),-[4]整車!$B$22)</f>
        <v>323</v>
      </c>
      <c r="W105" s="391">
        <f>_xlfn.IFNA(VLOOKUP(A105,[3]進出口值表查詢結果!$C$11:$F$68,3,0),-[4]整車!$B$22)</f>
        <v>284126</v>
      </c>
      <c r="X105" s="391">
        <f>_xlfn.IFNA(VLOOKUP(A105,[5]進出口值表查詢結果!$C$11:$F$68,4,0),-[4]整車!$B$22)</f>
        <v>146</v>
      </c>
      <c r="Y105" s="391">
        <f>_xlfn.IFNA(VLOOKUP(A105,[5]進出口值表查詢結果!$C$11:$F$68,3,0),-[4]整車!$B$22)</f>
        <v>145591</v>
      </c>
      <c r="Z105" s="385">
        <f t="shared" si="22"/>
        <v>6811</v>
      </c>
      <c r="AA105" s="385">
        <f t="shared" si="23"/>
        <v>9617355</v>
      </c>
    </row>
    <row r="106" spans="1:27">
      <c r="A106" s="427" t="s">
        <v>298</v>
      </c>
      <c r="B106" s="391">
        <v>192</v>
      </c>
      <c r="C106" s="391">
        <v>147251</v>
      </c>
      <c r="D106" s="391">
        <v>186</v>
      </c>
      <c r="E106" s="391">
        <v>185042</v>
      </c>
      <c r="F106" s="391">
        <v>10</v>
      </c>
      <c r="G106" s="391">
        <v>16229</v>
      </c>
      <c r="H106" s="391">
        <v>0</v>
      </c>
      <c r="I106" s="391">
        <v>0</v>
      </c>
      <c r="J106" s="392" t="s">
        <v>57</v>
      </c>
      <c r="K106" s="395" t="s">
        <v>57</v>
      </c>
      <c r="L106" s="391">
        <v>204</v>
      </c>
      <c r="M106" s="391">
        <v>355563</v>
      </c>
      <c r="N106" s="405">
        <v>92</v>
      </c>
      <c r="O106" s="405">
        <v>125017</v>
      </c>
      <c r="P106" s="391">
        <v>232</v>
      </c>
      <c r="Q106" s="391">
        <v>213453</v>
      </c>
      <c r="R106" s="391">
        <v>211</v>
      </c>
      <c r="S106" s="391">
        <v>248506</v>
      </c>
      <c r="T106" s="391">
        <v>234</v>
      </c>
      <c r="U106" s="391">
        <v>172701</v>
      </c>
      <c r="V106" s="391">
        <f>_xlfn.IFNA(VLOOKUP(A106,[3]進出口值表查詢結果!$C$11:$F$68,4,0),-[4]整車!$B$22)</f>
        <v>169</v>
      </c>
      <c r="W106" s="391">
        <f>_xlfn.IFNA(VLOOKUP(A106,[3]進出口值表查詢結果!$C$11:$F$68,3,0),-[4]整車!$B$22)</f>
        <v>193761</v>
      </c>
      <c r="X106" s="391">
        <f>_xlfn.IFNA(VLOOKUP(A106,[5]進出口值表查詢結果!$C$11:$F$68,4,0),-[4]整車!$B$22)</f>
        <v>364</v>
      </c>
      <c r="Y106" s="391">
        <f>_xlfn.IFNA(VLOOKUP(A106,[5]進出口值表查詢結果!$C$11:$F$68,3,0),-[4]整車!$B$22)</f>
        <v>300945</v>
      </c>
      <c r="Z106" s="385">
        <f t="shared" si="22"/>
        <v>1894</v>
      </c>
      <c r="AA106" s="385">
        <f t="shared" si="23"/>
        <v>1958468</v>
      </c>
    </row>
    <row r="107" spans="1:27">
      <c r="A107" s="427" t="s">
        <v>299</v>
      </c>
      <c r="B107" s="391">
        <v>781</v>
      </c>
      <c r="C107" s="391">
        <v>548150</v>
      </c>
      <c r="D107" s="391">
        <v>111</v>
      </c>
      <c r="E107" s="391">
        <v>89240</v>
      </c>
      <c r="F107" s="391">
        <v>351</v>
      </c>
      <c r="G107" s="391">
        <v>470294</v>
      </c>
      <c r="H107" s="391">
        <v>198</v>
      </c>
      <c r="I107" s="391">
        <v>307652</v>
      </c>
      <c r="J107" s="392">
        <v>229</v>
      </c>
      <c r="K107" s="393">
        <v>430170</v>
      </c>
      <c r="L107" s="391">
        <v>510</v>
      </c>
      <c r="M107" s="391">
        <v>633446</v>
      </c>
      <c r="N107" s="405">
        <v>1151</v>
      </c>
      <c r="O107" s="405">
        <v>1551960</v>
      </c>
      <c r="P107" s="391">
        <v>889</v>
      </c>
      <c r="Q107" s="391">
        <v>1212809</v>
      </c>
      <c r="R107" s="391">
        <v>540</v>
      </c>
      <c r="S107" s="391">
        <v>582846</v>
      </c>
      <c r="T107" s="391">
        <v>602</v>
      </c>
      <c r="U107" s="391">
        <v>676489</v>
      </c>
      <c r="V107" s="391">
        <f>_xlfn.IFNA(VLOOKUP(A107,[3]進出口值表查詢結果!$C$11:$F$68,4,0),-[4]整車!$B$22)</f>
        <v>546</v>
      </c>
      <c r="W107" s="391">
        <f>_xlfn.IFNA(VLOOKUP(A107,[3]進出口值表查詢結果!$C$11:$F$68,3,0),-[4]整車!$B$22)</f>
        <v>727903</v>
      </c>
      <c r="X107" s="391">
        <f>_xlfn.IFNA(VLOOKUP(A107,[5]進出口值表查詢結果!$C$11:$F$68,4,0),-[4]整車!$B$22)</f>
        <v>233</v>
      </c>
      <c r="Y107" s="391">
        <f>_xlfn.IFNA(VLOOKUP(A107,[5]進出口值表查詢結果!$C$11:$F$68,3,0),-[4]整車!$B$22)</f>
        <v>261722</v>
      </c>
      <c r="Z107" s="385">
        <f t="shared" si="22"/>
        <v>6141</v>
      </c>
      <c r="AA107" s="385">
        <f t="shared" si="23"/>
        <v>7492681</v>
      </c>
    </row>
    <row r="108" spans="1:27">
      <c r="A108" s="427" t="s">
        <v>300</v>
      </c>
      <c r="B108" s="391">
        <v>17</v>
      </c>
      <c r="C108" s="391">
        <v>25258</v>
      </c>
      <c r="D108" s="391"/>
      <c r="E108" s="391"/>
      <c r="F108" s="391">
        <v>35</v>
      </c>
      <c r="G108" s="391">
        <v>25788</v>
      </c>
      <c r="H108" s="391">
        <v>12</v>
      </c>
      <c r="I108" s="391">
        <v>16694</v>
      </c>
      <c r="J108" s="392">
        <v>206</v>
      </c>
      <c r="K108" s="395">
        <v>450652</v>
      </c>
      <c r="L108" s="391">
        <v>105</v>
      </c>
      <c r="M108" s="391">
        <v>123626</v>
      </c>
      <c r="N108" s="391">
        <v>201</v>
      </c>
      <c r="O108" s="405">
        <v>350913</v>
      </c>
      <c r="P108" s="391">
        <v>238</v>
      </c>
      <c r="Q108" s="391">
        <v>267808</v>
      </c>
      <c r="R108" s="391">
        <v>35</v>
      </c>
      <c r="S108" s="391">
        <v>51563</v>
      </c>
      <c r="T108" s="391">
        <v>445</v>
      </c>
      <c r="U108" s="391">
        <v>486920</v>
      </c>
      <c r="V108" s="391">
        <f>_xlfn.IFNA(VLOOKUP(A108,[3]進出口值表查詢結果!$C$11:$F$68,4,0),-[4]整車!$B$22)</f>
        <v>432</v>
      </c>
      <c r="W108" s="391">
        <f>_xlfn.IFNA(VLOOKUP(A108,[3]進出口值表查詢結果!$C$11:$F$68,3,0),-[4]整車!$B$22)</f>
        <v>333448</v>
      </c>
      <c r="X108" s="391">
        <f>_xlfn.IFNA(VLOOKUP(A108,[5]進出口值表查詢結果!$C$11:$F$68,4,0),-[4]整車!$B$22)</f>
        <v>408</v>
      </c>
      <c r="Y108" s="391">
        <f>_xlfn.IFNA(VLOOKUP(A108,[5]進出口值表查詢結果!$C$11:$F$68,3,0),-[4]整車!$B$22)</f>
        <v>492827</v>
      </c>
      <c r="Z108" s="385">
        <f t="shared" si="22"/>
        <v>2134</v>
      </c>
      <c r="AA108" s="385">
        <f t="shared" si="23"/>
        <v>2625497</v>
      </c>
    </row>
    <row r="109" spans="1:27">
      <c r="A109" s="427" t="s">
        <v>395</v>
      </c>
      <c r="B109" s="391">
        <v>21</v>
      </c>
      <c r="C109" s="391">
        <v>26824</v>
      </c>
      <c r="D109" s="391"/>
      <c r="E109" s="391"/>
      <c r="F109" s="391">
        <v>99</v>
      </c>
      <c r="G109" s="391">
        <v>93761</v>
      </c>
      <c r="H109" s="391">
        <v>0</v>
      </c>
      <c r="I109" s="391">
        <v>0</v>
      </c>
      <c r="J109" s="392">
        <v>106</v>
      </c>
      <c r="K109" s="393">
        <v>83461</v>
      </c>
      <c r="L109" s="391">
        <v>38</v>
      </c>
      <c r="M109" s="391">
        <v>42862</v>
      </c>
      <c r="N109" s="405">
        <v>99</v>
      </c>
      <c r="O109" s="405">
        <v>102704</v>
      </c>
      <c r="P109" s="391">
        <v>90</v>
      </c>
      <c r="Q109" s="391">
        <v>90308</v>
      </c>
      <c r="R109" s="391">
        <v>58</v>
      </c>
      <c r="S109" s="391">
        <v>70380</v>
      </c>
      <c r="T109" s="391">
        <v>106</v>
      </c>
      <c r="U109" s="391">
        <v>106953</v>
      </c>
      <c r="V109" s="391">
        <f>_xlfn.IFNA(VLOOKUP(A109,[3]進出口值表查詢結果!$C$11:$F$68,4,0),-[4]整車!$B$22)</f>
        <v>50</v>
      </c>
      <c r="W109" s="391">
        <f>_xlfn.IFNA(VLOOKUP(A109,[3]進出口值表查詢結果!$C$11:$F$68,3,0),-[4]整車!$B$22)</f>
        <v>61248</v>
      </c>
      <c r="X109" s="391">
        <f>_xlfn.IFNA(VLOOKUP(A109,[5]進出口值表查詢結果!$C$11:$F$68,4,0),-[4]整車!$B$22)</f>
        <v>24</v>
      </c>
      <c r="Y109" s="391">
        <f>_xlfn.IFNA(VLOOKUP(A109,[5]進出口值表查詢結果!$C$11:$F$68,3,0),-[4]整車!$B$22)</f>
        <v>4829</v>
      </c>
      <c r="Z109" s="385">
        <f t="shared" si="22"/>
        <v>691</v>
      </c>
      <c r="AA109" s="385">
        <f t="shared" si="23"/>
        <v>683330</v>
      </c>
    </row>
    <row r="110" spans="1:27">
      <c r="A110" s="427" t="s">
        <v>301</v>
      </c>
      <c r="B110" s="391"/>
      <c r="C110" s="391"/>
      <c r="D110" s="391">
        <v>26</v>
      </c>
      <c r="E110" s="391">
        <v>36509</v>
      </c>
      <c r="F110" s="391">
        <v>69</v>
      </c>
      <c r="G110" s="391">
        <v>58115</v>
      </c>
      <c r="H110" s="391">
        <v>0</v>
      </c>
      <c r="I110" s="391">
        <v>0</v>
      </c>
      <c r="J110" s="392" t="s">
        <v>57</v>
      </c>
      <c r="K110" s="395" t="s">
        <v>57</v>
      </c>
      <c r="L110" s="391"/>
      <c r="M110" s="391"/>
      <c r="N110" s="391"/>
      <c r="O110" s="391"/>
      <c r="P110" s="391">
        <v>0</v>
      </c>
      <c r="Q110" s="391">
        <v>0</v>
      </c>
      <c r="R110" s="391">
        <v>0</v>
      </c>
      <c r="S110" s="391">
        <v>0</v>
      </c>
      <c r="T110" s="391"/>
      <c r="U110" s="391"/>
      <c r="V110" s="391">
        <f>_xlfn.IFNA(VLOOKUP(A110,[3]進出口值表查詢結果!$C$11:$F$68,4,0),-[4]整車!$B$22)</f>
        <v>0</v>
      </c>
      <c r="W110" s="391">
        <f>_xlfn.IFNA(VLOOKUP(A110,[3]進出口值表查詢結果!$C$11:$F$68,3,0),-[4]整車!$B$22)</f>
        <v>0</v>
      </c>
      <c r="X110" s="391">
        <f>_xlfn.IFNA(VLOOKUP(A110,[5]進出口值表查詢結果!$C$11:$F$68,4,0),-[4]整車!$B$22)</f>
        <v>0</v>
      </c>
      <c r="Y110" s="391">
        <f>_xlfn.IFNA(VLOOKUP(A110,[5]進出口值表查詢結果!$C$11:$F$68,3,0),-[4]整車!$B$22)</f>
        <v>0</v>
      </c>
      <c r="Z110" s="385">
        <f t="shared" si="22"/>
        <v>95</v>
      </c>
      <c r="AA110" s="385">
        <f t="shared" si="23"/>
        <v>94624</v>
      </c>
    </row>
    <row r="111" spans="1:27">
      <c r="A111" s="427" t="s">
        <v>302</v>
      </c>
      <c r="B111" s="391">
        <v>38</v>
      </c>
      <c r="C111" s="391">
        <v>57613</v>
      </c>
      <c r="D111" s="391">
        <v>239</v>
      </c>
      <c r="E111" s="391">
        <v>192071</v>
      </c>
      <c r="F111" s="391">
        <v>218</v>
      </c>
      <c r="G111" s="391">
        <v>140890</v>
      </c>
      <c r="H111" s="391">
        <v>5</v>
      </c>
      <c r="I111" s="391">
        <v>10500</v>
      </c>
      <c r="J111" s="392">
        <v>175</v>
      </c>
      <c r="K111" s="395">
        <v>220849</v>
      </c>
      <c r="L111" s="391">
        <v>319</v>
      </c>
      <c r="M111" s="391">
        <v>305430</v>
      </c>
      <c r="N111" s="405">
        <v>392</v>
      </c>
      <c r="O111" s="405">
        <v>586309</v>
      </c>
      <c r="P111" s="391">
        <v>106</v>
      </c>
      <c r="Q111" s="391">
        <v>196069</v>
      </c>
      <c r="R111" s="391">
        <v>435</v>
      </c>
      <c r="S111" s="391">
        <v>558493</v>
      </c>
      <c r="T111" s="391">
        <v>345</v>
      </c>
      <c r="U111" s="391">
        <v>422823</v>
      </c>
      <c r="V111" s="391">
        <f>_xlfn.IFNA(VLOOKUP(A111,[3]進出口值表查詢結果!$C$11:$F$68,4,0),-[4]整車!$B$22)</f>
        <v>81</v>
      </c>
      <c r="W111" s="391">
        <f>_xlfn.IFNA(VLOOKUP(A111,[3]進出口值表查詢結果!$C$11:$F$68,3,0),-[4]整車!$B$22)</f>
        <v>132131</v>
      </c>
      <c r="X111" s="391">
        <f>_xlfn.IFNA(VLOOKUP(A111,[5]進出口值表查詢結果!$C$11:$F$68,4,0),-[4]整車!$B$22)</f>
        <v>22</v>
      </c>
      <c r="Y111" s="391">
        <f>_xlfn.IFNA(VLOOKUP(A111,[5]進出口值表查詢結果!$C$11:$F$68,3,0),-[4]整車!$B$22)</f>
        <v>32015</v>
      </c>
      <c r="Z111" s="385">
        <f t="shared" si="22"/>
        <v>2375</v>
      </c>
      <c r="AA111" s="385">
        <f t="shared" si="23"/>
        <v>2855193</v>
      </c>
    </row>
    <row r="112" spans="1:27">
      <c r="A112" s="427" t="s">
        <v>304</v>
      </c>
      <c r="B112" s="391">
        <v>271</v>
      </c>
      <c r="C112" s="391">
        <v>335554</v>
      </c>
      <c r="D112" s="391">
        <v>333</v>
      </c>
      <c r="E112" s="391">
        <v>314324</v>
      </c>
      <c r="F112" s="391">
        <v>378</v>
      </c>
      <c r="G112" s="391">
        <v>429439</v>
      </c>
      <c r="H112" s="391">
        <v>379</v>
      </c>
      <c r="I112" s="391">
        <v>273535</v>
      </c>
      <c r="J112" s="392">
        <v>257</v>
      </c>
      <c r="K112" s="393">
        <v>307852</v>
      </c>
      <c r="L112" s="391">
        <v>224</v>
      </c>
      <c r="M112" s="391">
        <v>305162</v>
      </c>
      <c r="N112" s="405">
        <v>431</v>
      </c>
      <c r="O112" s="405">
        <v>330830</v>
      </c>
      <c r="P112" s="391">
        <v>626</v>
      </c>
      <c r="Q112" s="391">
        <v>920976</v>
      </c>
      <c r="R112" s="391">
        <v>781</v>
      </c>
      <c r="S112" s="391">
        <v>864845</v>
      </c>
      <c r="T112" s="391">
        <v>613</v>
      </c>
      <c r="U112" s="391">
        <v>641240</v>
      </c>
      <c r="V112" s="391">
        <f>_xlfn.IFNA(VLOOKUP(A112,[3]進出口值表查詢結果!$C$11:$F$68,4,0),-[4]整車!$B$22)</f>
        <v>188</v>
      </c>
      <c r="W112" s="391">
        <f>_xlfn.IFNA(VLOOKUP(A112,[3]進出口值表查詢結果!$C$11:$F$68,3,0),-[4]整車!$B$22)</f>
        <v>254834</v>
      </c>
      <c r="X112" s="391">
        <f>_xlfn.IFNA(VLOOKUP(A112,[5]進出口值表查詢結果!$C$11:$F$68,4,0),-[4]整車!$B$22)</f>
        <v>933</v>
      </c>
      <c r="Y112" s="391">
        <f>_xlfn.IFNA(VLOOKUP(A112,[5]進出口值表查詢結果!$C$11:$F$68,3,0),-[4]整車!$B$22)</f>
        <v>495836</v>
      </c>
      <c r="Z112" s="385">
        <f t="shared" si="22"/>
        <v>5414</v>
      </c>
      <c r="AA112" s="385">
        <f t="shared" si="23"/>
        <v>5474427</v>
      </c>
    </row>
    <row r="113" spans="1:27">
      <c r="A113" s="427" t="s">
        <v>305</v>
      </c>
      <c r="B113" s="391"/>
      <c r="C113" s="391"/>
      <c r="D113" s="391">
        <v>64</v>
      </c>
      <c r="E113" s="391">
        <v>60093</v>
      </c>
      <c r="F113" s="391">
        <v>13</v>
      </c>
      <c r="G113" s="391">
        <v>12413</v>
      </c>
      <c r="H113" s="391">
        <v>0</v>
      </c>
      <c r="I113" s="391">
        <v>0</v>
      </c>
      <c r="J113" s="392">
        <v>52</v>
      </c>
      <c r="K113" s="395">
        <v>77514</v>
      </c>
      <c r="L113" s="391">
        <v>0</v>
      </c>
      <c r="M113" s="391">
        <v>0</v>
      </c>
      <c r="N113" s="405">
        <v>105</v>
      </c>
      <c r="O113" s="405">
        <v>127620</v>
      </c>
      <c r="P113" s="391">
        <v>125</v>
      </c>
      <c r="Q113" s="391">
        <v>149169</v>
      </c>
      <c r="R113" s="391">
        <v>27</v>
      </c>
      <c r="S113" s="391">
        <v>36039</v>
      </c>
      <c r="T113" s="391">
        <v>211</v>
      </c>
      <c r="U113" s="391">
        <v>20138</v>
      </c>
      <c r="V113" s="391">
        <f>_xlfn.IFNA(VLOOKUP(A113,[3]進出口值表查詢結果!$C$11:$F$68,4,0),-[4]整車!$B$22)</f>
        <v>0</v>
      </c>
      <c r="W113" s="391">
        <f>_xlfn.IFNA(VLOOKUP(A113,[3]進出口值表查詢結果!$C$11:$F$68,3,0),-[4]整車!$B$22)</f>
        <v>0</v>
      </c>
      <c r="X113" s="391">
        <f>_xlfn.IFNA(VLOOKUP(A113,[5]進出口值表查詢結果!$C$11:$F$68,4,0),-[4]整車!$B$22)</f>
        <v>38</v>
      </c>
      <c r="Y113" s="391">
        <f>_xlfn.IFNA(VLOOKUP(A113,[5]進出口值表查詢結果!$C$11:$F$68,3,0),-[4]整車!$B$22)</f>
        <v>41358</v>
      </c>
      <c r="Z113" s="385">
        <f t="shared" si="22"/>
        <v>635</v>
      </c>
      <c r="AA113" s="385">
        <f t="shared" si="23"/>
        <v>524344</v>
      </c>
    </row>
    <row r="114" spans="1:27">
      <c r="A114" s="427" t="s">
        <v>306</v>
      </c>
      <c r="B114" s="391"/>
      <c r="C114" s="391"/>
      <c r="D114" s="391"/>
      <c r="E114" s="391"/>
      <c r="F114" s="391">
        <v>0</v>
      </c>
      <c r="G114" s="391"/>
      <c r="H114" s="391">
        <v>0</v>
      </c>
      <c r="I114" s="391">
        <v>0</v>
      </c>
      <c r="J114" s="392" t="s">
        <v>57</v>
      </c>
      <c r="K114" s="395" t="s">
        <v>57</v>
      </c>
      <c r="L114" s="391">
        <v>0</v>
      </c>
      <c r="M114" s="391">
        <v>0</v>
      </c>
      <c r="N114" s="391">
        <v>0</v>
      </c>
      <c r="O114" s="391">
        <v>0</v>
      </c>
      <c r="P114" s="391">
        <v>0</v>
      </c>
      <c r="Q114" s="391">
        <v>0</v>
      </c>
      <c r="R114" s="391">
        <v>65</v>
      </c>
      <c r="S114" s="391">
        <v>16882</v>
      </c>
      <c r="T114" s="391"/>
      <c r="U114" s="391"/>
      <c r="V114" s="391">
        <f>_xlfn.IFNA(VLOOKUP(A114,[3]進出口值表查詢結果!$C$11:$F$68,4,0),-[4]整車!$B$22)</f>
        <v>0</v>
      </c>
      <c r="W114" s="391">
        <f>_xlfn.IFNA(VLOOKUP(A114,[3]進出口值表查詢結果!$C$11:$F$68,3,0),-[4]整車!$B$22)</f>
        <v>0</v>
      </c>
      <c r="X114" s="391">
        <f>_xlfn.IFNA(VLOOKUP(A114,[5]進出口值表查詢結果!$C$11:$F$68,4,0),-[4]整車!$B$22)</f>
        <v>0</v>
      </c>
      <c r="Y114" s="391">
        <f>_xlfn.IFNA(VLOOKUP(A114,[5]進出口值表查詢結果!$C$11:$F$68,3,0),-[4]整車!$B$22)</f>
        <v>0</v>
      </c>
      <c r="Z114" s="385">
        <f t="shared" si="22"/>
        <v>65</v>
      </c>
      <c r="AA114" s="385">
        <f t="shared" si="23"/>
        <v>16882</v>
      </c>
    </row>
    <row r="115" spans="1:27">
      <c r="A115" s="427" t="s">
        <v>184</v>
      </c>
      <c r="B115" s="391"/>
      <c r="C115" s="391"/>
      <c r="D115" s="391"/>
      <c r="E115" s="391"/>
      <c r="F115" s="391">
        <v>0</v>
      </c>
      <c r="G115" s="391"/>
      <c r="H115" s="391">
        <v>0</v>
      </c>
      <c r="I115" s="391">
        <v>0</v>
      </c>
      <c r="J115" s="392" t="s">
        <v>57</v>
      </c>
      <c r="K115" s="395" t="s">
        <v>57</v>
      </c>
      <c r="L115" s="391">
        <v>0</v>
      </c>
      <c r="M115" s="391">
        <v>0</v>
      </c>
      <c r="N115" s="405">
        <v>36</v>
      </c>
      <c r="O115" s="405">
        <v>54902</v>
      </c>
      <c r="P115" s="391">
        <v>0</v>
      </c>
      <c r="Q115" s="391">
        <v>0</v>
      </c>
      <c r="R115" s="391">
        <v>59</v>
      </c>
      <c r="S115" s="391">
        <v>60292</v>
      </c>
      <c r="T115" s="391">
        <v>13</v>
      </c>
      <c r="U115" s="391">
        <v>24991</v>
      </c>
      <c r="V115" s="391">
        <f>_xlfn.IFNA(VLOOKUP(A115,[3]進出口值表查詢結果!$C$11:$F$68,4,0),-[4]整車!$B$22)</f>
        <v>0</v>
      </c>
      <c r="W115" s="391">
        <f>_xlfn.IFNA(VLOOKUP(A115,[3]進出口值表查詢結果!$C$11:$F$68,3,0),-[4]整車!$B$22)</f>
        <v>0</v>
      </c>
      <c r="X115" s="391">
        <f>_xlfn.IFNA(VLOOKUP(A115,[5]進出口值表查詢結果!$C$11:$F$68,4,0),-[4]整車!$B$22)</f>
        <v>90</v>
      </c>
      <c r="Y115" s="391">
        <f>_xlfn.IFNA(VLOOKUP(A115,[5]進出口值表查詢結果!$C$11:$F$68,3,0),-[4]整車!$B$22)</f>
        <v>155913</v>
      </c>
      <c r="Z115" s="385">
        <f t="shared" si="22"/>
        <v>198</v>
      </c>
      <c r="AA115" s="385">
        <f t="shared" si="23"/>
        <v>296098</v>
      </c>
    </row>
    <row r="116" spans="1:27">
      <c r="A116" s="427" t="s">
        <v>307</v>
      </c>
      <c r="B116" s="391"/>
      <c r="C116" s="391"/>
      <c r="D116" s="391">
        <v>58</v>
      </c>
      <c r="E116" s="391">
        <v>17155</v>
      </c>
      <c r="F116" s="391">
        <v>0</v>
      </c>
      <c r="G116" s="391"/>
      <c r="H116" s="391">
        <v>0</v>
      </c>
      <c r="I116" s="391">
        <v>0</v>
      </c>
      <c r="J116" s="392" t="s">
        <v>57</v>
      </c>
      <c r="K116" s="395" t="s">
        <v>57</v>
      </c>
      <c r="L116" s="391">
        <v>66</v>
      </c>
      <c r="M116" s="391">
        <v>91388</v>
      </c>
      <c r="N116" s="405">
        <v>93</v>
      </c>
      <c r="O116" s="405">
        <v>28161</v>
      </c>
      <c r="P116" s="391">
        <v>1</v>
      </c>
      <c r="Q116" s="391">
        <v>1898</v>
      </c>
      <c r="R116" s="391">
        <v>0</v>
      </c>
      <c r="S116" s="391">
        <v>0</v>
      </c>
      <c r="T116" s="391">
        <v>70</v>
      </c>
      <c r="U116" s="391">
        <v>76661</v>
      </c>
      <c r="V116" s="391">
        <f>_xlfn.IFNA(VLOOKUP(A116,[3]進出口值表查詢結果!$C$11:$F$68,4,0),-[4]整車!$B$22)</f>
        <v>0</v>
      </c>
      <c r="W116" s="391">
        <f>_xlfn.IFNA(VLOOKUP(A116,[3]進出口值表查詢結果!$C$11:$F$68,3,0),-[4]整車!$B$22)</f>
        <v>0</v>
      </c>
      <c r="X116" s="391">
        <f>_xlfn.IFNA(VLOOKUP(A116,[5]進出口值表查詢結果!$C$11:$F$68,4,0),-[4]整車!$B$22)</f>
        <v>0</v>
      </c>
      <c r="Y116" s="391">
        <f>_xlfn.IFNA(VLOOKUP(A116,[5]進出口值表查詢結果!$C$11:$F$68,3,0),-[4]整車!$B$22)</f>
        <v>0</v>
      </c>
      <c r="Z116" s="385">
        <f t="shared" si="22"/>
        <v>288</v>
      </c>
      <c r="AA116" s="385">
        <f t="shared" si="23"/>
        <v>215263</v>
      </c>
    </row>
    <row r="117" spans="1:27">
      <c r="A117" s="427" t="s">
        <v>308</v>
      </c>
      <c r="B117" s="391">
        <v>91</v>
      </c>
      <c r="C117" s="391">
        <v>105365</v>
      </c>
      <c r="D117" s="391"/>
      <c r="E117" s="391"/>
      <c r="F117" s="391">
        <v>0</v>
      </c>
      <c r="G117" s="391"/>
      <c r="H117" s="391">
        <v>0</v>
      </c>
      <c r="I117" s="391">
        <v>0</v>
      </c>
      <c r="J117" s="392" t="s">
        <v>57</v>
      </c>
      <c r="K117" s="395" t="s">
        <v>57</v>
      </c>
      <c r="L117" s="391">
        <v>0</v>
      </c>
      <c r="M117" s="391">
        <v>0</v>
      </c>
      <c r="N117" s="405">
        <v>92</v>
      </c>
      <c r="O117" s="405">
        <v>98850</v>
      </c>
      <c r="P117" s="391">
        <v>0</v>
      </c>
      <c r="Q117" s="391">
        <v>0</v>
      </c>
      <c r="R117" s="391">
        <v>0</v>
      </c>
      <c r="S117" s="391">
        <v>0</v>
      </c>
      <c r="T117" s="391"/>
      <c r="U117" s="391"/>
      <c r="V117" s="391">
        <f>_xlfn.IFNA(VLOOKUP(A117,[3]進出口值表查詢結果!$C$11:$F$68,4,0),-[4]整車!$B$22)</f>
        <v>22</v>
      </c>
      <c r="W117" s="391">
        <f>_xlfn.IFNA(VLOOKUP(A117,[3]進出口值表查詢結果!$C$11:$F$68,3,0),-[4]整車!$B$22)</f>
        <v>28492</v>
      </c>
      <c r="X117" s="391">
        <f>_xlfn.IFNA(VLOOKUP(A117,[5]進出口值表查詢結果!$C$11:$F$68,4,0),-[4]整車!$B$22)</f>
        <v>0</v>
      </c>
      <c r="Y117" s="391">
        <f>_xlfn.IFNA(VLOOKUP(A117,[5]進出口值表查詢結果!$C$11:$F$68,3,0),-[4]整車!$B$22)</f>
        <v>0</v>
      </c>
      <c r="Z117" s="385">
        <f t="shared" si="22"/>
        <v>205</v>
      </c>
      <c r="AA117" s="385">
        <f t="shared" si="23"/>
        <v>232707</v>
      </c>
    </row>
    <row r="118" spans="1:27">
      <c r="A118" s="427" t="s">
        <v>309</v>
      </c>
      <c r="B118" s="391"/>
      <c r="C118" s="391"/>
      <c r="D118" s="391"/>
      <c r="E118" s="391"/>
      <c r="F118" s="391">
        <v>0</v>
      </c>
      <c r="G118" s="391"/>
      <c r="H118" s="391">
        <v>0</v>
      </c>
      <c r="I118" s="391">
        <v>0</v>
      </c>
      <c r="J118" s="392" t="s">
        <v>57</v>
      </c>
      <c r="K118" s="395" t="s">
        <v>57</v>
      </c>
      <c r="L118" s="391">
        <v>0</v>
      </c>
      <c r="M118" s="391">
        <v>0</v>
      </c>
      <c r="N118" s="391">
        <v>0</v>
      </c>
      <c r="O118" s="391">
        <v>0</v>
      </c>
      <c r="P118" s="391">
        <v>0</v>
      </c>
      <c r="Q118" s="391">
        <v>0</v>
      </c>
      <c r="R118" s="391">
        <v>4</v>
      </c>
      <c r="S118" s="391">
        <v>4008</v>
      </c>
      <c r="T118" s="391"/>
      <c r="U118" s="391"/>
      <c r="V118" s="391">
        <f>_xlfn.IFNA(VLOOKUP(A118,[3]進出口值表查詢結果!$C$11:$F$68,4,0),-[4]整車!$B$22)</f>
        <v>0</v>
      </c>
      <c r="W118" s="391">
        <f>_xlfn.IFNA(VLOOKUP(A118,[3]進出口值表查詢結果!$C$11:$F$68,3,0),-[4]整車!$B$22)</f>
        <v>0</v>
      </c>
      <c r="X118" s="391">
        <f>_xlfn.IFNA(VLOOKUP(A118,[5]進出口值表查詢結果!$C$11:$F$68,4,0),-[4]整車!$B$22)</f>
        <v>0</v>
      </c>
      <c r="Y118" s="391">
        <f>_xlfn.IFNA(VLOOKUP(A118,[5]進出口值表查詢結果!$C$11:$F$68,3,0),-[4]整車!$B$22)</f>
        <v>0</v>
      </c>
      <c r="Z118" s="385">
        <f t="shared" si="22"/>
        <v>4</v>
      </c>
      <c r="AA118" s="385">
        <f t="shared" si="23"/>
        <v>4008</v>
      </c>
    </row>
    <row r="119" spans="1:27">
      <c r="A119" s="427" t="s">
        <v>310</v>
      </c>
      <c r="B119" s="391"/>
      <c r="C119" s="391"/>
      <c r="D119" s="391"/>
      <c r="E119" s="391"/>
      <c r="F119" s="391">
        <v>0</v>
      </c>
      <c r="G119" s="391"/>
      <c r="H119" s="391">
        <v>0</v>
      </c>
      <c r="I119" s="391">
        <v>0</v>
      </c>
      <c r="J119" s="392" t="s">
        <v>57</v>
      </c>
      <c r="K119" s="395" t="s">
        <v>57</v>
      </c>
      <c r="L119" s="391">
        <v>0</v>
      </c>
      <c r="M119" s="391">
        <v>0</v>
      </c>
      <c r="N119" s="391">
        <v>0</v>
      </c>
      <c r="O119" s="391">
        <v>0</v>
      </c>
      <c r="P119" s="391">
        <v>0</v>
      </c>
      <c r="Q119" s="391">
        <v>0</v>
      </c>
      <c r="R119" s="391">
        <v>0</v>
      </c>
      <c r="S119" s="391">
        <v>0</v>
      </c>
      <c r="T119" s="391"/>
      <c r="U119" s="391"/>
      <c r="V119" s="391">
        <f>_xlfn.IFNA(VLOOKUP(A119,[3]進出口值表查詢結果!$C$11:$F$68,4,0),-[4]整車!$B$22)</f>
        <v>0</v>
      </c>
      <c r="W119" s="391">
        <f>_xlfn.IFNA(VLOOKUP(A119,[3]進出口值表查詢結果!$C$11:$F$68,3,0),-[4]整車!$B$22)</f>
        <v>0</v>
      </c>
      <c r="X119" s="391">
        <f>_xlfn.IFNA(VLOOKUP(A119,[5]進出口值表查詢結果!$C$11:$F$68,4,0),-[4]整車!$B$22)</f>
        <v>0</v>
      </c>
      <c r="Y119" s="391">
        <f>_xlfn.IFNA(VLOOKUP(A119,[5]進出口值表查詢結果!$C$11:$F$68,3,0),-[4]整車!$B$22)</f>
        <v>0</v>
      </c>
      <c r="Z119" s="385">
        <f t="shared" si="22"/>
        <v>0</v>
      </c>
      <c r="AA119" s="385">
        <f t="shared" si="23"/>
        <v>0</v>
      </c>
    </row>
    <row r="120" spans="1:27">
      <c r="A120" s="427" t="s">
        <v>396</v>
      </c>
      <c r="B120" s="391">
        <v>30</v>
      </c>
      <c r="C120" s="391">
        <v>47684</v>
      </c>
      <c r="D120" s="391">
        <v>18</v>
      </c>
      <c r="E120" s="391">
        <v>21652</v>
      </c>
      <c r="F120" s="391">
        <v>40</v>
      </c>
      <c r="G120" s="391">
        <v>80054</v>
      </c>
      <c r="H120" s="391">
        <v>31</v>
      </c>
      <c r="I120" s="391">
        <v>62073</v>
      </c>
      <c r="J120" s="392" t="s">
        <v>57</v>
      </c>
      <c r="K120" s="395" t="s">
        <v>57</v>
      </c>
      <c r="L120" s="391">
        <v>93</v>
      </c>
      <c r="M120" s="391">
        <v>149531</v>
      </c>
      <c r="N120" s="405">
        <v>44</v>
      </c>
      <c r="O120" s="405">
        <v>69675</v>
      </c>
      <c r="P120" s="391">
        <v>115</v>
      </c>
      <c r="Q120" s="391">
        <v>177702</v>
      </c>
      <c r="R120" s="391">
        <v>11</v>
      </c>
      <c r="S120" s="391">
        <v>29144</v>
      </c>
      <c r="T120" s="391">
        <v>86</v>
      </c>
      <c r="U120" s="391">
        <v>116179</v>
      </c>
      <c r="V120" s="391">
        <f>_xlfn.IFNA(VLOOKUP(A120,[3]進出口值表查詢結果!$C$11:$F$68,4,0),-[4]整車!$B$22)</f>
        <v>1</v>
      </c>
      <c r="W120" s="391">
        <f>_xlfn.IFNA(VLOOKUP(A120,[3]進出口值表查詢結果!$C$11:$F$68,3,0),-[4]整車!$B$22)</f>
        <v>3605</v>
      </c>
      <c r="X120" s="391">
        <f>_xlfn.IFNA(VLOOKUP(A120,[5]進出口值表查詢結果!$C$11:$F$68,4,0),-[4]整車!$B$22)</f>
        <v>246</v>
      </c>
      <c r="Y120" s="391">
        <f>_xlfn.IFNA(VLOOKUP(A120,[5]進出口值表查詢結果!$C$11:$F$68,3,0),-[4]整車!$B$22)</f>
        <v>224562</v>
      </c>
      <c r="Z120" s="385">
        <f t="shared" si="22"/>
        <v>715</v>
      </c>
      <c r="AA120" s="385">
        <f t="shared" si="23"/>
        <v>981861</v>
      </c>
    </row>
    <row r="121" spans="1:27">
      <c r="A121" s="427" t="s">
        <v>311</v>
      </c>
      <c r="B121" s="391"/>
      <c r="C121" s="391"/>
      <c r="D121" s="391"/>
      <c r="E121" s="391"/>
      <c r="F121" s="391">
        <v>0</v>
      </c>
      <c r="G121" s="391"/>
      <c r="H121" s="391">
        <v>0</v>
      </c>
      <c r="I121" s="391">
        <v>0</v>
      </c>
      <c r="J121" s="392" t="s">
        <v>57</v>
      </c>
      <c r="K121" s="395" t="s">
        <v>57</v>
      </c>
      <c r="L121" s="391">
        <v>0</v>
      </c>
      <c r="M121" s="391">
        <v>0</v>
      </c>
      <c r="N121" s="391">
        <v>0</v>
      </c>
      <c r="O121" s="391">
        <v>0</v>
      </c>
      <c r="P121" s="391">
        <v>0</v>
      </c>
      <c r="Q121" s="391">
        <v>0</v>
      </c>
      <c r="R121" s="391">
        <v>0</v>
      </c>
      <c r="S121" s="391">
        <v>0</v>
      </c>
      <c r="T121" s="391"/>
      <c r="U121" s="391"/>
      <c r="V121" s="391">
        <f>_xlfn.IFNA(VLOOKUP(A121,[3]進出口值表查詢結果!$C$11:$F$68,4,0),-[4]整車!$B$22)</f>
        <v>0</v>
      </c>
      <c r="W121" s="391">
        <f>_xlfn.IFNA(VLOOKUP(A121,[3]進出口值表查詢結果!$C$11:$F$68,3,0),-[4]整車!$B$22)</f>
        <v>0</v>
      </c>
      <c r="X121" s="391">
        <f>_xlfn.IFNA(VLOOKUP(A121,[5]進出口值表查詢結果!$C$11:$F$68,4,0),-[4]整車!$B$22)</f>
        <v>0</v>
      </c>
      <c r="Y121" s="391">
        <f>_xlfn.IFNA(VLOOKUP(A121,[5]進出口值表查詢結果!$C$11:$F$68,3,0),-[4]整車!$B$22)</f>
        <v>0</v>
      </c>
      <c r="Z121" s="385">
        <f t="shared" si="22"/>
        <v>0</v>
      </c>
      <c r="AA121" s="385">
        <f t="shared" si="23"/>
        <v>0</v>
      </c>
    </row>
    <row r="122" spans="1:27">
      <c r="A122" s="427" t="s">
        <v>312</v>
      </c>
      <c r="B122" s="391"/>
      <c r="C122" s="391"/>
      <c r="D122" s="391"/>
      <c r="E122" s="391"/>
      <c r="F122" s="391">
        <v>0</v>
      </c>
      <c r="G122" s="391"/>
      <c r="H122" s="391">
        <v>0</v>
      </c>
      <c r="I122" s="391">
        <v>0</v>
      </c>
      <c r="J122" s="392" t="s">
        <v>57</v>
      </c>
      <c r="K122" s="395" t="s">
        <v>57</v>
      </c>
      <c r="L122" s="391">
        <v>0</v>
      </c>
      <c r="M122" s="391">
        <v>0</v>
      </c>
      <c r="N122" s="391">
        <v>0</v>
      </c>
      <c r="O122" s="391">
        <v>0</v>
      </c>
      <c r="P122" s="391">
        <v>0</v>
      </c>
      <c r="Q122" s="391">
        <v>0</v>
      </c>
      <c r="R122" s="391">
        <v>0</v>
      </c>
      <c r="S122" s="391">
        <v>0</v>
      </c>
      <c r="T122" s="391"/>
      <c r="U122" s="391"/>
      <c r="V122" s="391">
        <f>_xlfn.IFNA(VLOOKUP(A122,[3]進出口值表查詢結果!$C$11:$F$68,4,0),-[4]整車!$B$22)</f>
        <v>0</v>
      </c>
      <c r="W122" s="391">
        <f>_xlfn.IFNA(VLOOKUP(A122,[3]進出口值表查詢結果!$C$11:$F$68,3,0),-[4]整車!$B$22)</f>
        <v>0</v>
      </c>
      <c r="X122" s="391">
        <f>_xlfn.IFNA(VLOOKUP(A122,[5]進出口值表查詢結果!$C$11:$F$68,4,0),-[4]整車!$B$22)</f>
        <v>0</v>
      </c>
      <c r="Y122" s="391">
        <f>_xlfn.IFNA(VLOOKUP(A122,[5]進出口值表查詢結果!$C$11:$F$68,3,0),-[4]整車!$B$22)</f>
        <v>0</v>
      </c>
      <c r="Z122" s="385">
        <f t="shared" si="22"/>
        <v>0</v>
      </c>
      <c r="AA122" s="385">
        <f t="shared" si="23"/>
        <v>0</v>
      </c>
    </row>
    <row r="123" spans="1:27">
      <c r="A123" s="427" t="s">
        <v>313</v>
      </c>
      <c r="B123" s="391"/>
      <c r="C123" s="391"/>
      <c r="D123" s="391"/>
      <c r="E123" s="391"/>
      <c r="F123" s="391">
        <v>0</v>
      </c>
      <c r="G123" s="391"/>
      <c r="H123" s="391">
        <v>0</v>
      </c>
      <c r="I123" s="391">
        <v>0</v>
      </c>
      <c r="J123" s="392" t="s">
        <v>57</v>
      </c>
      <c r="K123" s="395" t="s">
        <v>57</v>
      </c>
      <c r="L123" s="391">
        <v>0</v>
      </c>
      <c r="M123" s="391">
        <v>0</v>
      </c>
      <c r="N123" s="391">
        <v>0</v>
      </c>
      <c r="O123" s="391">
        <v>0</v>
      </c>
      <c r="P123" s="391">
        <v>0</v>
      </c>
      <c r="Q123" s="391">
        <v>0</v>
      </c>
      <c r="R123" s="391">
        <v>0</v>
      </c>
      <c r="S123" s="391">
        <v>0</v>
      </c>
      <c r="T123" s="391"/>
      <c r="U123" s="391"/>
      <c r="V123" s="391">
        <f>_xlfn.IFNA(VLOOKUP(A123,[3]進出口值表查詢結果!$C$11:$F$68,4,0),-[4]整車!$B$22)</f>
        <v>0</v>
      </c>
      <c r="W123" s="391">
        <f>_xlfn.IFNA(VLOOKUP(A123,[3]進出口值表查詢結果!$C$11:$F$68,3,0),-[4]整車!$B$22)</f>
        <v>0</v>
      </c>
      <c r="X123" s="391">
        <f>_xlfn.IFNA(VLOOKUP(A123,[5]進出口值表查詢結果!$C$11:$F$68,4,0),-[4]整車!$B$22)</f>
        <v>0</v>
      </c>
      <c r="Y123" s="391">
        <f>_xlfn.IFNA(VLOOKUP(A123,[5]進出口值表查詢結果!$C$11:$F$68,3,0),-[4]整車!$B$22)</f>
        <v>0</v>
      </c>
      <c r="Z123" s="385">
        <f t="shared" si="22"/>
        <v>0</v>
      </c>
      <c r="AA123" s="385">
        <f t="shared" si="23"/>
        <v>0</v>
      </c>
    </row>
    <row r="124" spans="1:27">
      <c r="A124" s="427" t="s">
        <v>314</v>
      </c>
      <c r="B124" s="391"/>
      <c r="C124" s="391"/>
      <c r="D124" s="391"/>
      <c r="E124" s="391"/>
      <c r="F124" s="391">
        <v>0</v>
      </c>
      <c r="G124" s="391"/>
      <c r="H124" s="391">
        <v>0</v>
      </c>
      <c r="I124" s="391">
        <v>0</v>
      </c>
      <c r="J124" s="392" t="s">
        <v>57</v>
      </c>
      <c r="K124" s="395" t="s">
        <v>57</v>
      </c>
      <c r="L124" s="391">
        <v>0</v>
      </c>
      <c r="M124" s="391">
        <v>0</v>
      </c>
      <c r="N124" s="391">
        <v>0</v>
      </c>
      <c r="O124" s="391">
        <v>0</v>
      </c>
      <c r="P124" s="391">
        <v>0</v>
      </c>
      <c r="Q124" s="391">
        <v>0</v>
      </c>
      <c r="R124" s="391">
        <v>0</v>
      </c>
      <c r="S124" s="391">
        <v>0</v>
      </c>
      <c r="T124" s="391"/>
      <c r="U124" s="391"/>
      <c r="V124" s="391">
        <f>_xlfn.IFNA(VLOOKUP(A124,[3]進出口值表查詢結果!$C$11:$F$68,4,0),-[4]整車!$B$22)</f>
        <v>0</v>
      </c>
      <c r="W124" s="391">
        <f>_xlfn.IFNA(VLOOKUP(A124,[3]進出口值表查詢結果!$C$11:$F$68,3,0),-[4]整車!$B$22)</f>
        <v>0</v>
      </c>
      <c r="X124" s="391">
        <f>_xlfn.IFNA(VLOOKUP(A124,[5]進出口值表查詢結果!$C$11:$F$68,4,0),-[4]整車!$B$22)</f>
        <v>0</v>
      </c>
      <c r="Y124" s="391">
        <f>_xlfn.IFNA(VLOOKUP(A124,[5]進出口值表查詢結果!$C$11:$F$68,3,0),-[4]整車!$B$22)</f>
        <v>0</v>
      </c>
      <c r="Z124" s="385">
        <f t="shared" si="22"/>
        <v>0</v>
      </c>
      <c r="AA124" s="385">
        <f t="shared" si="23"/>
        <v>0</v>
      </c>
    </row>
    <row r="125" spans="1:27">
      <c r="A125" s="427" t="s">
        <v>315</v>
      </c>
      <c r="B125" s="391"/>
      <c r="C125" s="391"/>
      <c r="D125" s="391"/>
      <c r="E125" s="391"/>
      <c r="F125" s="391">
        <v>0</v>
      </c>
      <c r="G125" s="391"/>
      <c r="H125" s="391">
        <v>0</v>
      </c>
      <c r="I125" s="391">
        <v>0</v>
      </c>
      <c r="J125" s="392" t="s">
        <v>57</v>
      </c>
      <c r="K125" s="395" t="s">
        <v>57</v>
      </c>
      <c r="L125" s="391">
        <v>0</v>
      </c>
      <c r="M125" s="391">
        <v>0</v>
      </c>
      <c r="N125" s="391">
        <v>0</v>
      </c>
      <c r="O125" s="391">
        <v>0</v>
      </c>
      <c r="P125" s="391">
        <v>0</v>
      </c>
      <c r="Q125" s="391">
        <v>0</v>
      </c>
      <c r="R125" s="391">
        <v>0</v>
      </c>
      <c r="S125" s="391">
        <v>0</v>
      </c>
      <c r="T125" s="391"/>
      <c r="U125" s="391"/>
      <c r="V125" s="391">
        <f>_xlfn.IFNA(VLOOKUP(A125,[3]進出口值表查詢結果!$C$11:$F$68,4,0),-[4]整車!$B$22)</f>
        <v>0</v>
      </c>
      <c r="W125" s="391">
        <f>_xlfn.IFNA(VLOOKUP(A125,[3]進出口值表查詢結果!$C$11:$F$68,3,0),-[4]整車!$B$22)</f>
        <v>0</v>
      </c>
      <c r="X125" s="391">
        <f>_xlfn.IFNA(VLOOKUP(A125,[5]進出口值表查詢結果!$C$11:$F$68,4,0),-[4]整車!$B$22)</f>
        <v>0</v>
      </c>
      <c r="Y125" s="391">
        <f>_xlfn.IFNA(VLOOKUP(A125,[5]進出口值表查詢結果!$C$11:$F$68,3,0),-[4]整車!$B$22)</f>
        <v>0</v>
      </c>
      <c r="Z125" s="385">
        <f t="shared" si="22"/>
        <v>0</v>
      </c>
      <c r="AA125" s="385">
        <f t="shared" si="23"/>
        <v>0</v>
      </c>
    </row>
    <row r="126" spans="1:27">
      <c r="A126" s="427" t="s">
        <v>190</v>
      </c>
      <c r="B126" s="391"/>
      <c r="C126" s="391"/>
      <c r="D126" s="391"/>
      <c r="E126" s="391"/>
      <c r="F126" s="391">
        <v>0</v>
      </c>
      <c r="G126" s="391"/>
      <c r="H126" s="391">
        <v>0</v>
      </c>
      <c r="I126" s="391">
        <v>0</v>
      </c>
      <c r="J126" s="392" t="s">
        <v>57</v>
      </c>
      <c r="K126" s="395" t="s">
        <v>57</v>
      </c>
      <c r="L126" s="391">
        <v>0</v>
      </c>
      <c r="M126" s="391">
        <v>0</v>
      </c>
      <c r="N126" s="391">
        <v>0</v>
      </c>
      <c r="O126" s="391">
        <v>0</v>
      </c>
      <c r="P126" s="391">
        <v>0</v>
      </c>
      <c r="Q126" s="391">
        <v>0</v>
      </c>
      <c r="R126" s="391">
        <v>0</v>
      </c>
      <c r="S126" s="391">
        <v>0</v>
      </c>
      <c r="T126" s="391"/>
      <c r="U126" s="391"/>
      <c r="V126" s="391">
        <f>_xlfn.IFNA(VLOOKUP(A126,[3]進出口值表查詢結果!$C$11:$F$68,4,0),-[4]整車!$B$22)</f>
        <v>0</v>
      </c>
      <c r="W126" s="391">
        <f>_xlfn.IFNA(VLOOKUP(A126,[3]進出口值表查詢結果!$C$11:$F$68,3,0),-[4]整車!$B$22)</f>
        <v>0</v>
      </c>
      <c r="X126" s="391">
        <f>_xlfn.IFNA(VLOOKUP(A126,[5]進出口值表查詢結果!$C$11:$F$68,4,0),-[4]整車!$B$22)</f>
        <v>0</v>
      </c>
      <c r="Y126" s="391">
        <f>_xlfn.IFNA(VLOOKUP(A126,[5]進出口值表查詢結果!$C$11:$F$68,3,0),-[4]整車!$B$22)</f>
        <v>0</v>
      </c>
      <c r="Z126" s="385">
        <f t="shared" si="22"/>
        <v>0</v>
      </c>
      <c r="AA126" s="385">
        <f t="shared" si="23"/>
        <v>0</v>
      </c>
    </row>
    <row r="127" spans="1:27">
      <c r="A127" s="427" t="s">
        <v>316</v>
      </c>
      <c r="B127" s="391">
        <v>111</v>
      </c>
      <c r="C127" s="391">
        <v>54549</v>
      </c>
      <c r="D127" s="391">
        <v>92</v>
      </c>
      <c r="E127" s="391">
        <v>90640</v>
      </c>
      <c r="F127" s="391">
        <v>82</v>
      </c>
      <c r="G127" s="391">
        <v>150017</v>
      </c>
      <c r="H127" s="391">
        <v>0</v>
      </c>
      <c r="I127" s="391">
        <v>0</v>
      </c>
      <c r="J127" s="392">
        <v>84</v>
      </c>
      <c r="K127" s="393">
        <v>97060</v>
      </c>
      <c r="L127" s="391">
        <v>0</v>
      </c>
      <c r="M127" s="391">
        <v>0</v>
      </c>
      <c r="N127" s="405">
        <v>68</v>
      </c>
      <c r="O127" s="405">
        <v>99493</v>
      </c>
      <c r="P127" s="391">
        <v>0</v>
      </c>
      <c r="Q127" s="391">
        <v>0</v>
      </c>
      <c r="R127" s="391">
        <v>0</v>
      </c>
      <c r="S127" s="391">
        <v>0</v>
      </c>
      <c r="T127" s="391">
        <v>65</v>
      </c>
      <c r="U127" s="391">
        <v>92599</v>
      </c>
      <c r="V127" s="391">
        <f>_xlfn.IFNA(VLOOKUP(A127,[3]進出口值表查詢結果!$C$11:$F$68,4,0),-[4]整車!$B$22)</f>
        <v>0</v>
      </c>
      <c r="W127" s="391">
        <f>_xlfn.IFNA(VLOOKUP(A127,[3]進出口值表查詢結果!$C$11:$F$68,3,0),-[4]整車!$B$22)</f>
        <v>0</v>
      </c>
      <c r="X127" s="391">
        <f>_xlfn.IFNA(VLOOKUP(A127,[5]進出口值表查詢結果!$C$11:$F$68,4,0),-[4]整車!$B$22)</f>
        <v>184</v>
      </c>
      <c r="Y127" s="391">
        <f>_xlfn.IFNA(VLOOKUP(A127,[5]進出口值表查詢結果!$C$11:$F$68,3,0),-[4]整車!$B$22)</f>
        <v>163785</v>
      </c>
      <c r="Z127" s="385">
        <f t="shared" si="22"/>
        <v>686</v>
      </c>
      <c r="AA127" s="385">
        <f t="shared" si="23"/>
        <v>748143</v>
      </c>
    </row>
    <row r="128" spans="1:27">
      <c r="A128" s="427" t="s">
        <v>317</v>
      </c>
      <c r="B128" s="391"/>
      <c r="C128" s="391"/>
      <c r="D128" s="391"/>
      <c r="E128" s="391"/>
      <c r="F128" s="391">
        <v>0</v>
      </c>
      <c r="G128" s="391"/>
      <c r="H128" s="391">
        <v>0</v>
      </c>
      <c r="I128" s="391">
        <v>0</v>
      </c>
      <c r="J128" s="392" t="s">
        <v>57</v>
      </c>
      <c r="K128" s="395" t="s">
        <v>57</v>
      </c>
      <c r="L128" s="391">
        <v>0</v>
      </c>
      <c r="M128" s="391">
        <v>0</v>
      </c>
      <c r="N128" s="391">
        <v>0</v>
      </c>
      <c r="O128" s="391">
        <v>0</v>
      </c>
      <c r="P128" s="391">
        <v>0</v>
      </c>
      <c r="Q128" s="391">
        <v>0</v>
      </c>
      <c r="R128" s="391">
        <v>0</v>
      </c>
      <c r="S128" s="391">
        <v>0</v>
      </c>
      <c r="T128" s="391"/>
      <c r="U128" s="391"/>
      <c r="V128" s="391">
        <f>_xlfn.IFNA(VLOOKUP(A128,[3]進出口值表查詢結果!$C$11:$F$68,4,0),-[4]整車!$B$22)</f>
        <v>0</v>
      </c>
      <c r="W128" s="391">
        <f>_xlfn.IFNA(VLOOKUP(A128,[3]進出口值表查詢結果!$C$11:$F$68,3,0),-[4]整車!$B$22)</f>
        <v>0</v>
      </c>
      <c r="X128" s="391">
        <f>_xlfn.IFNA(VLOOKUP(A128,[5]進出口值表查詢結果!$C$11:$F$68,4,0),-[4]整車!$B$22)</f>
        <v>0</v>
      </c>
      <c r="Y128" s="391">
        <f>_xlfn.IFNA(VLOOKUP(A128,[5]進出口值表查詢結果!$C$11:$F$68,3,0),-[4]整車!$B$22)</f>
        <v>0</v>
      </c>
      <c r="Z128" s="385">
        <f t="shared" si="22"/>
        <v>0</v>
      </c>
      <c r="AA128" s="385">
        <f t="shared" si="23"/>
        <v>0</v>
      </c>
    </row>
    <row r="129" spans="1:27">
      <c r="A129" s="427" t="s">
        <v>318</v>
      </c>
      <c r="B129" s="391"/>
      <c r="C129" s="391"/>
      <c r="D129" s="391"/>
      <c r="E129" s="391"/>
      <c r="F129" s="391">
        <v>0</v>
      </c>
      <c r="G129" s="391"/>
      <c r="H129" s="391">
        <v>0</v>
      </c>
      <c r="I129" s="391">
        <v>0</v>
      </c>
      <c r="J129" s="392" t="s">
        <v>57</v>
      </c>
      <c r="K129" s="395" t="s">
        <v>57</v>
      </c>
      <c r="L129" s="391">
        <v>0</v>
      </c>
      <c r="M129" s="391">
        <v>0</v>
      </c>
      <c r="N129" s="391">
        <v>0</v>
      </c>
      <c r="O129" s="391">
        <v>0</v>
      </c>
      <c r="P129" s="391">
        <v>0</v>
      </c>
      <c r="Q129" s="391">
        <v>0</v>
      </c>
      <c r="R129" s="391">
        <v>0</v>
      </c>
      <c r="S129" s="391">
        <v>0</v>
      </c>
      <c r="T129" s="391"/>
      <c r="U129" s="391"/>
      <c r="V129" s="391">
        <f>_xlfn.IFNA(VLOOKUP(A129,[3]進出口值表查詢結果!$C$11:$F$68,4,0),-[4]整車!$B$22)</f>
        <v>0</v>
      </c>
      <c r="W129" s="391">
        <f>_xlfn.IFNA(VLOOKUP(A129,[3]進出口值表查詢結果!$C$11:$F$68,3,0),-[4]整車!$B$22)</f>
        <v>0</v>
      </c>
      <c r="X129" s="391">
        <f>_xlfn.IFNA(VLOOKUP(A129,[5]進出口值表查詢結果!$C$11:$F$68,4,0),-[4]整車!$B$22)</f>
        <v>0</v>
      </c>
      <c r="Y129" s="391">
        <f>_xlfn.IFNA(VLOOKUP(A129,[5]進出口值表查詢結果!$C$11:$F$68,3,0),-[4]整車!$B$22)</f>
        <v>0</v>
      </c>
      <c r="Z129" s="385">
        <f t="shared" si="22"/>
        <v>0</v>
      </c>
      <c r="AA129" s="385">
        <f t="shared" si="23"/>
        <v>0</v>
      </c>
    </row>
    <row r="130" spans="1:27">
      <c r="A130" s="390" t="s">
        <v>319</v>
      </c>
      <c r="B130" s="391"/>
      <c r="C130" s="391"/>
      <c r="D130" s="391"/>
      <c r="E130" s="391"/>
      <c r="F130" s="391">
        <v>0</v>
      </c>
      <c r="G130" s="391"/>
      <c r="H130" s="391">
        <v>0</v>
      </c>
      <c r="I130" s="391">
        <v>0</v>
      </c>
      <c r="J130" s="392" t="s">
        <v>57</v>
      </c>
      <c r="K130" s="395" t="s">
        <v>57</v>
      </c>
      <c r="L130" s="391">
        <v>0</v>
      </c>
      <c r="M130" s="391">
        <v>0</v>
      </c>
      <c r="N130" s="391">
        <v>0</v>
      </c>
      <c r="O130" s="391">
        <v>0</v>
      </c>
      <c r="P130" s="391">
        <v>0</v>
      </c>
      <c r="Q130" s="391">
        <v>0</v>
      </c>
      <c r="R130" s="391">
        <v>0</v>
      </c>
      <c r="S130" s="391">
        <v>0</v>
      </c>
      <c r="T130" s="391"/>
      <c r="U130" s="391"/>
      <c r="V130" s="391">
        <f>_xlfn.IFNA(VLOOKUP(A130,[3]進出口值表查詢結果!$C$11:$F$68,4,0),-[4]整車!$B$22)</f>
        <v>0</v>
      </c>
      <c r="W130" s="391">
        <f>_xlfn.IFNA(VLOOKUP(A130,[3]進出口值表查詢結果!$C$11:$F$68,3,0),-[4]整車!$B$22)</f>
        <v>0</v>
      </c>
      <c r="X130" s="391">
        <f>_xlfn.IFNA(VLOOKUP(A130,[5]進出口值表查詢結果!$C$11:$F$68,4,0),-[4]整車!$B$22)</f>
        <v>0</v>
      </c>
      <c r="Y130" s="391">
        <f>_xlfn.IFNA(VLOOKUP(A130,[5]進出口值表查詢結果!$C$11:$F$68,3,0),-[4]整車!$B$22)</f>
        <v>0</v>
      </c>
      <c r="Z130" s="385">
        <f t="shared" si="22"/>
        <v>0</v>
      </c>
      <c r="AA130" s="385">
        <f t="shared" si="23"/>
        <v>0</v>
      </c>
    </row>
    <row r="131" spans="1:27">
      <c r="A131" s="427" t="s">
        <v>320</v>
      </c>
      <c r="B131" s="391"/>
      <c r="C131" s="391"/>
      <c r="D131" s="391"/>
      <c r="E131" s="391"/>
      <c r="F131" s="391">
        <v>0</v>
      </c>
      <c r="G131" s="391"/>
      <c r="H131" s="391">
        <v>0</v>
      </c>
      <c r="I131" s="391">
        <v>0</v>
      </c>
      <c r="J131" s="392" t="s">
        <v>57</v>
      </c>
      <c r="K131" s="395" t="s">
        <v>57</v>
      </c>
      <c r="L131" s="391">
        <v>0</v>
      </c>
      <c r="M131" s="391">
        <v>0</v>
      </c>
      <c r="N131" s="391">
        <v>0</v>
      </c>
      <c r="O131" s="391">
        <v>0</v>
      </c>
      <c r="P131" s="391">
        <v>0</v>
      </c>
      <c r="Q131" s="391">
        <v>0</v>
      </c>
      <c r="R131" s="391">
        <v>0</v>
      </c>
      <c r="S131" s="391">
        <v>0</v>
      </c>
      <c r="T131" s="391"/>
      <c r="U131" s="391"/>
      <c r="V131" s="391">
        <f>_xlfn.IFNA(VLOOKUP(A131,[3]進出口值表查詢結果!$C$11:$F$68,4,0),-[4]整車!$B$22)</f>
        <v>0</v>
      </c>
      <c r="W131" s="391">
        <f>_xlfn.IFNA(VLOOKUP(A131,[3]進出口值表查詢結果!$C$11:$F$68,3,0),-[4]整車!$B$22)</f>
        <v>0</v>
      </c>
      <c r="X131" s="391">
        <f>_xlfn.IFNA(VLOOKUP(A131,[5]進出口值表查詢結果!$C$11:$F$68,4,0),-[4]整車!$B$22)</f>
        <v>0</v>
      </c>
      <c r="Y131" s="391">
        <f>_xlfn.IFNA(VLOOKUP(A131,[5]進出口值表查詢結果!$C$11:$F$68,3,0),-[4]整車!$B$22)</f>
        <v>0</v>
      </c>
      <c r="Z131" s="385">
        <f t="shared" si="22"/>
        <v>0</v>
      </c>
      <c r="AA131" s="385">
        <f t="shared" si="23"/>
        <v>0</v>
      </c>
    </row>
    <row r="132" spans="1:27">
      <c r="A132" s="427" t="s">
        <v>321</v>
      </c>
      <c r="B132" s="391"/>
      <c r="C132" s="391"/>
      <c r="D132" s="391"/>
      <c r="E132" s="391"/>
      <c r="F132" s="391">
        <v>0</v>
      </c>
      <c r="G132" s="391"/>
      <c r="H132" s="391">
        <v>0</v>
      </c>
      <c r="I132" s="391">
        <v>0</v>
      </c>
      <c r="J132" s="392" t="s">
        <v>57</v>
      </c>
      <c r="K132" s="395" t="s">
        <v>57</v>
      </c>
      <c r="L132" s="391">
        <v>0</v>
      </c>
      <c r="M132" s="391">
        <v>0</v>
      </c>
      <c r="N132" s="391">
        <v>0</v>
      </c>
      <c r="O132" s="391">
        <v>0</v>
      </c>
      <c r="P132" s="391">
        <v>0</v>
      </c>
      <c r="Q132" s="391">
        <v>0</v>
      </c>
      <c r="R132" s="391">
        <v>0</v>
      </c>
      <c r="S132" s="391">
        <v>0</v>
      </c>
      <c r="T132" s="391"/>
      <c r="U132" s="391"/>
      <c r="V132" s="391">
        <f>_xlfn.IFNA(VLOOKUP(A132,[3]進出口值表查詢結果!$C$11:$F$68,4,0),-[4]整車!$B$22)</f>
        <v>0</v>
      </c>
      <c r="W132" s="391">
        <f>_xlfn.IFNA(VLOOKUP(A132,[3]進出口值表查詢結果!$C$11:$F$68,3,0),-[4]整車!$B$22)</f>
        <v>0</v>
      </c>
      <c r="X132" s="391">
        <f>_xlfn.IFNA(VLOOKUP(A132,[5]進出口值表查詢結果!$C$11:$F$68,4,0),-[4]整車!$B$22)</f>
        <v>0</v>
      </c>
      <c r="Y132" s="391">
        <f>_xlfn.IFNA(VLOOKUP(A132,[5]進出口值表查詢結果!$C$11:$F$68,3,0),-[4]整車!$B$22)</f>
        <v>0</v>
      </c>
      <c r="Z132" s="385">
        <f t="shared" si="22"/>
        <v>0</v>
      </c>
      <c r="AA132" s="385">
        <f t="shared" si="23"/>
        <v>0</v>
      </c>
    </row>
    <row r="133" spans="1:27">
      <c r="A133" s="427" t="s">
        <v>322</v>
      </c>
      <c r="B133" s="391"/>
      <c r="C133" s="391"/>
      <c r="D133" s="391"/>
      <c r="E133" s="391"/>
      <c r="F133" s="391">
        <v>0</v>
      </c>
      <c r="G133" s="391"/>
      <c r="H133" s="391">
        <v>0</v>
      </c>
      <c r="I133" s="391">
        <v>0</v>
      </c>
      <c r="J133" s="392" t="s">
        <v>57</v>
      </c>
      <c r="K133" s="395" t="s">
        <v>57</v>
      </c>
      <c r="L133" s="391">
        <v>0</v>
      </c>
      <c r="M133" s="391">
        <v>0</v>
      </c>
      <c r="N133" s="391">
        <v>0</v>
      </c>
      <c r="O133" s="391">
        <v>0</v>
      </c>
      <c r="P133" s="391">
        <v>0</v>
      </c>
      <c r="Q133" s="391">
        <v>0</v>
      </c>
      <c r="R133" s="391">
        <v>0</v>
      </c>
      <c r="S133" s="391">
        <v>0</v>
      </c>
      <c r="T133" s="391"/>
      <c r="U133" s="391"/>
      <c r="V133" s="391">
        <f>_xlfn.IFNA(VLOOKUP(A133,[3]進出口值表查詢結果!$C$11:$F$68,4,0),-[4]整車!$B$22)</f>
        <v>0</v>
      </c>
      <c r="W133" s="391">
        <f>_xlfn.IFNA(VLOOKUP(A133,[3]進出口值表查詢結果!$C$11:$F$68,3,0),-[4]整車!$B$22)</f>
        <v>0</v>
      </c>
      <c r="X133" s="391">
        <f>_xlfn.IFNA(VLOOKUP(A133,[5]進出口值表查詢結果!$C$11:$F$68,4,0),-[4]整車!$B$22)</f>
        <v>0</v>
      </c>
      <c r="Y133" s="391">
        <f>_xlfn.IFNA(VLOOKUP(A133,[5]進出口值表查詢結果!$C$11:$F$68,3,0),-[4]整車!$B$22)</f>
        <v>0</v>
      </c>
      <c r="Z133" s="385">
        <f t="shared" si="22"/>
        <v>0</v>
      </c>
      <c r="AA133" s="385">
        <f t="shared" si="23"/>
        <v>0</v>
      </c>
    </row>
    <row r="134" spans="1:27">
      <c r="A134" s="427" t="s">
        <v>323</v>
      </c>
      <c r="B134" s="391"/>
      <c r="C134" s="391"/>
      <c r="D134" s="391"/>
      <c r="E134" s="391"/>
      <c r="F134" s="391">
        <v>0</v>
      </c>
      <c r="G134" s="391"/>
      <c r="H134" s="391">
        <v>0</v>
      </c>
      <c r="I134" s="391">
        <v>0</v>
      </c>
      <c r="J134" s="392" t="s">
        <v>57</v>
      </c>
      <c r="K134" s="415" t="s">
        <v>57</v>
      </c>
      <c r="L134" s="391">
        <v>0</v>
      </c>
      <c r="M134" s="391">
        <v>0</v>
      </c>
      <c r="N134" s="391">
        <v>0</v>
      </c>
      <c r="O134" s="391">
        <v>0</v>
      </c>
      <c r="P134" s="391">
        <v>0</v>
      </c>
      <c r="Q134" s="391">
        <v>0</v>
      </c>
      <c r="R134" s="391">
        <v>0</v>
      </c>
      <c r="S134" s="391">
        <v>0</v>
      </c>
      <c r="T134" s="391"/>
      <c r="U134" s="391"/>
      <c r="V134" s="391">
        <f>_xlfn.IFNA(VLOOKUP(A134,[3]進出口值表查詢結果!$C$11:$F$68,4,0),-[4]整車!$B$22)</f>
        <v>0</v>
      </c>
      <c r="W134" s="391">
        <f>_xlfn.IFNA(VLOOKUP(A134,[3]進出口值表查詢結果!$C$11:$F$68,3,0),-[4]整車!$B$22)</f>
        <v>0</v>
      </c>
      <c r="X134" s="391">
        <f>_xlfn.IFNA(VLOOKUP(A134,[5]進出口值表查詢結果!$C$11:$F$68,4,0),-[4]整車!$B$22)</f>
        <v>0</v>
      </c>
      <c r="Y134" s="391">
        <f>_xlfn.IFNA(VLOOKUP(A134,[5]進出口值表查詢結果!$C$11:$F$68,3,0),-[4]整車!$B$22)</f>
        <v>0</v>
      </c>
      <c r="Z134" s="385">
        <f t="shared" si="22"/>
        <v>0</v>
      </c>
      <c r="AA134" s="385">
        <f t="shared" si="23"/>
        <v>0</v>
      </c>
    </row>
    <row r="135" spans="1:27">
      <c r="A135" s="394"/>
      <c r="B135" s="391"/>
      <c r="C135" s="391"/>
      <c r="D135" s="391"/>
      <c r="E135" s="391"/>
      <c r="F135" s="391"/>
      <c r="G135" s="391"/>
      <c r="H135" s="391"/>
      <c r="I135" s="391"/>
      <c r="J135" s="392"/>
      <c r="K135" s="393"/>
      <c r="L135" s="391"/>
      <c r="M135" s="391"/>
      <c r="N135" s="391"/>
      <c r="O135" s="391"/>
      <c r="P135" s="391"/>
      <c r="Q135" s="391"/>
      <c r="R135" s="391"/>
      <c r="S135" s="391"/>
      <c r="T135" s="391"/>
      <c r="U135" s="391"/>
      <c r="V135" s="391"/>
      <c r="W135" s="391"/>
      <c r="X135" s="391"/>
      <c r="Y135" s="391"/>
      <c r="Z135" s="385"/>
      <c r="AA135" s="385"/>
    </row>
    <row r="136" spans="1:27">
      <c r="A136" s="411" t="s">
        <v>141</v>
      </c>
      <c r="B136" s="412">
        <f t="shared" ref="B136:M136" si="24">SUM(B137:B150)</f>
        <v>391</v>
      </c>
      <c r="C136" s="412">
        <f t="shared" si="24"/>
        <v>601333</v>
      </c>
      <c r="D136" s="412">
        <f t="shared" si="24"/>
        <v>195</v>
      </c>
      <c r="E136" s="412">
        <f t="shared" si="24"/>
        <v>250399</v>
      </c>
      <c r="F136" s="412">
        <f t="shared" si="24"/>
        <v>714</v>
      </c>
      <c r="G136" s="412">
        <f t="shared" si="24"/>
        <v>599636</v>
      </c>
      <c r="H136" s="412">
        <f t="shared" si="24"/>
        <v>1024</v>
      </c>
      <c r="I136" s="412">
        <f t="shared" si="24"/>
        <v>190726</v>
      </c>
      <c r="J136" s="413">
        <f t="shared" si="24"/>
        <v>1213</v>
      </c>
      <c r="K136" s="414">
        <f t="shared" si="24"/>
        <v>446610</v>
      </c>
      <c r="L136" s="412">
        <f t="shared" si="24"/>
        <v>517</v>
      </c>
      <c r="M136" s="412">
        <f t="shared" si="24"/>
        <v>504422</v>
      </c>
      <c r="N136" s="412">
        <f>SUM(N137:N150)</f>
        <v>1680</v>
      </c>
      <c r="O136" s="412">
        <f>SUM(O137:O150)</f>
        <v>1034923</v>
      </c>
      <c r="P136" s="412">
        <f>SUM(P137:P149)</f>
        <v>1055</v>
      </c>
      <c r="Q136" s="412">
        <f>SUM(Q137:Q149)</f>
        <v>1060011</v>
      </c>
      <c r="R136" s="412">
        <f t="shared" ref="R136:Y136" si="25">SUM(R137:R150)</f>
        <v>1394</v>
      </c>
      <c r="S136" s="412">
        <f t="shared" si="25"/>
        <v>1001461</v>
      </c>
      <c r="T136" s="412">
        <f t="shared" si="25"/>
        <v>2073</v>
      </c>
      <c r="U136" s="412">
        <f t="shared" si="25"/>
        <v>1401961</v>
      </c>
      <c r="V136" s="412">
        <f>SUM(V137:V150)</f>
        <v>747</v>
      </c>
      <c r="W136" s="412">
        <f>SUM(W137:W150)</f>
        <v>547003</v>
      </c>
      <c r="X136" s="412">
        <f t="shared" si="25"/>
        <v>325</v>
      </c>
      <c r="Y136" s="412">
        <f t="shared" si="25"/>
        <v>457417</v>
      </c>
      <c r="Z136" s="398">
        <f t="shared" ref="Z136:Z167" si="26">SUM(B136,D136,F136,H136,J136,L136,N136,P136,R136,T136,V136,X136)</f>
        <v>11328</v>
      </c>
      <c r="AA136" s="398">
        <f t="shared" ref="AA136:AA167" si="27">SUM(C136,E136,G136,I136,K136,M136,O136,Q136,S136,U136,W136,Y136)</f>
        <v>8095902</v>
      </c>
    </row>
    <row r="137" spans="1:27">
      <c r="A137" s="432" t="s">
        <v>220</v>
      </c>
      <c r="B137" s="391">
        <v>7</v>
      </c>
      <c r="C137" s="391">
        <v>13229</v>
      </c>
      <c r="D137" s="391">
        <v>3</v>
      </c>
      <c r="E137" s="391">
        <v>2398</v>
      </c>
      <c r="F137" s="391">
        <v>74</v>
      </c>
      <c r="G137" s="391">
        <v>133887</v>
      </c>
      <c r="H137" s="391">
        <v>96</v>
      </c>
      <c r="I137" s="391">
        <v>168964</v>
      </c>
      <c r="J137" s="392"/>
      <c r="K137" s="393"/>
      <c r="L137" s="391">
        <v>198</v>
      </c>
      <c r="M137" s="391">
        <v>94268</v>
      </c>
      <c r="N137" s="391">
        <v>356</v>
      </c>
      <c r="O137" s="391">
        <v>453280</v>
      </c>
      <c r="P137" s="391">
        <v>591</v>
      </c>
      <c r="Q137" s="391">
        <v>597186</v>
      </c>
      <c r="R137" s="391">
        <v>397</v>
      </c>
      <c r="S137" s="391">
        <v>182473</v>
      </c>
      <c r="T137" s="391">
        <v>225</v>
      </c>
      <c r="U137" s="391">
        <v>224164</v>
      </c>
      <c r="V137" s="391">
        <f>_xlfn.IFNA(VLOOKUP(A137,[3]進出口值表查詢結果!$C$11:$F$68,4,0),-[4]整車!$B$22)</f>
        <v>121</v>
      </c>
      <c r="W137" s="391">
        <f>_xlfn.IFNA(VLOOKUP(A137,[3]進出口值表查詢結果!$C$11:$F$68,3,0),-[4]整車!$B$22)</f>
        <v>63501</v>
      </c>
      <c r="X137" s="391">
        <f>_xlfn.IFNA(VLOOKUP(A137,[5]進出口值表查詢結果!$C$11:$F$68,4,0),-[4]整車!$B$22)</f>
        <v>123</v>
      </c>
      <c r="Y137" s="391">
        <f>_xlfn.IFNA(VLOOKUP(A137,[5]進出口值表查詢結果!$C$11:$F$68,3,0),-[4]整車!$B$22)</f>
        <v>156263</v>
      </c>
      <c r="Z137" s="385">
        <f t="shared" si="26"/>
        <v>2191</v>
      </c>
      <c r="AA137" s="385">
        <f t="shared" si="27"/>
        <v>2089613</v>
      </c>
    </row>
    <row r="138" spans="1:27">
      <c r="A138" s="427" t="s">
        <v>164</v>
      </c>
      <c r="B138" s="391"/>
      <c r="C138" s="391"/>
      <c r="D138" s="391"/>
      <c r="E138" s="391"/>
      <c r="F138" s="391">
        <v>0</v>
      </c>
      <c r="G138" s="391"/>
      <c r="H138" s="391">
        <v>0</v>
      </c>
      <c r="I138" s="391">
        <v>0</v>
      </c>
      <c r="J138" s="392"/>
      <c r="K138" s="393"/>
      <c r="L138" s="391">
        <v>0</v>
      </c>
      <c r="M138" s="391">
        <v>0</v>
      </c>
      <c r="N138" s="391">
        <v>123</v>
      </c>
      <c r="O138" s="391">
        <v>61292</v>
      </c>
      <c r="P138" s="391">
        <v>0</v>
      </c>
      <c r="Q138" s="391">
        <v>0</v>
      </c>
      <c r="R138" s="391">
        <v>0</v>
      </c>
      <c r="S138" s="391">
        <v>0</v>
      </c>
      <c r="T138" s="391">
        <v>84</v>
      </c>
      <c r="U138" s="391">
        <v>105611</v>
      </c>
      <c r="V138" s="391">
        <f>_xlfn.IFNA(VLOOKUP(A138,[3]進出口值表查詢結果!$C$11:$F$68,4,0),-[4]整車!$B$22)</f>
        <v>68</v>
      </c>
      <c r="W138" s="391">
        <f>_xlfn.IFNA(VLOOKUP(A138,[3]進出口值表查詢結果!$C$11:$F$68,3,0),-[4]整車!$B$22)</f>
        <v>64056</v>
      </c>
      <c r="X138" s="391">
        <f>_xlfn.IFNA(VLOOKUP(A138,[5]進出口值表查詢結果!$C$11:$F$68,4,0),-[4]整車!$B$22)</f>
        <v>0</v>
      </c>
      <c r="Y138" s="391">
        <f>_xlfn.IFNA(VLOOKUP(A138,[5]進出口值表查詢結果!$C$11:$F$68,3,0),-[4]整車!$B$22)</f>
        <v>0</v>
      </c>
      <c r="Z138" s="385">
        <f t="shared" si="26"/>
        <v>275</v>
      </c>
      <c r="AA138" s="385">
        <f t="shared" si="27"/>
        <v>230959</v>
      </c>
    </row>
    <row r="139" spans="1:27">
      <c r="A139" s="427" t="s">
        <v>192</v>
      </c>
      <c r="B139" s="391">
        <v>280</v>
      </c>
      <c r="C139" s="391">
        <v>479573</v>
      </c>
      <c r="D139" s="391">
        <v>172</v>
      </c>
      <c r="E139" s="391">
        <v>228214</v>
      </c>
      <c r="F139" s="391">
        <v>600</v>
      </c>
      <c r="G139" s="391">
        <v>459244</v>
      </c>
      <c r="H139" s="391">
        <v>0</v>
      </c>
      <c r="I139" s="391">
        <v>0</v>
      </c>
      <c r="J139" s="392">
        <v>1213</v>
      </c>
      <c r="K139" s="393">
        <v>446610</v>
      </c>
      <c r="L139" s="391">
        <v>165</v>
      </c>
      <c r="M139" s="391">
        <v>220979</v>
      </c>
      <c r="N139" s="391">
        <v>339</v>
      </c>
      <c r="O139" s="391">
        <v>507640</v>
      </c>
      <c r="P139" s="391">
        <v>425</v>
      </c>
      <c r="Q139" s="391">
        <v>413046</v>
      </c>
      <c r="R139" s="391">
        <v>740</v>
      </c>
      <c r="S139" s="391">
        <v>667120</v>
      </c>
      <c r="T139" s="391">
        <v>1704</v>
      </c>
      <c r="U139" s="391">
        <v>1071291</v>
      </c>
      <c r="V139" s="391">
        <f>_xlfn.IFNA(VLOOKUP(A139,[3]進出口值表查詢結果!$C$11:$F$68,4,0),-[4]整車!$B$22)</f>
        <v>552</v>
      </c>
      <c r="W139" s="391">
        <f>_xlfn.IFNA(VLOOKUP(A139,[3]進出口值表查詢結果!$C$11:$F$68,3,0),-[4]整車!$B$22)</f>
        <v>411890</v>
      </c>
      <c r="X139" s="391">
        <f>_xlfn.IFNA(VLOOKUP(A139,[5]進出口值表查詢結果!$C$11:$F$68,4,0),-[4]整車!$B$22)</f>
        <v>108</v>
      </c>
      <c r="Y139" s="391">
        <f>_xlfn.IFNA(VLOOKUP(A139,[5]進出口值表查詢結果!$C$11:$F$68,3,0),-[4]整車!$B$22)</f>
        <v>192722</v>
      </c>
      <c r="Z139" s="385">
        <f t="shared" si="26"/>
        <v>6298</v>
      </c>
      <c r="AA139" s="385">
        <f t="shared" si="27"/>
        <v>5098329</v>
      </c>
    </row>
    <row r="140" spans="1:27">
      <c r="A140" s="427" t="s">
        <v>324</v>
      </c>
      <c r="B140" s="391"/>
      <c r="C140" s="391"/>
      <c r="D140" s="391"/>
      <c r="E140" s="391"/>
      <c r="F140" s="391">
        <v>0</v>
      </c>
      <c r="G140" s="391"/>
      <c r="H140" s="391">
        <v>0</v>
      </c>
      <c r="I140" s="391">
        <v>0</v>
      </c>
      <c r="J140" s="392"/>
      <c r="K140" s="393"/>
      <c r="L140" s="391">
        <v>0</v>
      </c>
      <c r="M140" s="391">
        <v>0</v>
      </c>
      <c r="N140" s="391">
        <v>0</v>
      </c>
      <c r="O140" s="391">
        <v>0</v>
      </c>
      <c r="P140" s="391">
        <v>0</v>
      </c>
      <c r="Q140" s="391">
        <v>0</v>
      </c>
      <c r="R140" s="391">
        <v>0</v>
      </c>
      <c r="S140" s="391">
        <v>0</v>
      </c>
      <c r="T140" s="391"/>
      <c r="U140" s="391"/>
      <c r="V140" s="391">
        <f>_xlfn.IFNA(VLOOKUP(A140,[3]進出口值表查詢結果!$C$11:$F$68,4,0),-[4]整車!$B$22)</f>
        <v>0</v>
      </c>
      <c r="W140" s="391">
        <f>_xlfn.IFNA(VLOOKUP(A140,[3]進出口值表查詢結果!$C$11:$F$68,3,0),-[4]整車!$B$22)</f>
        <v>0</v>
      </c>
      <c r="X140" s="391">
        <f>_xlfn.IFNA(VLOOKUP(A140,[5]進出口值表查詢結果!$C$11:$F$68,4,0),-[4]整車!$B$22)</f>
        <v>0</v>
      </c>
      <c r="Y140" s="391">
        <f>_xlfn.IFNA(VLOOKUP(A140,[5]進出口值表查詢結果!$C$11:$F$68,3,0),-[4]整車!$B$22)</f>
        <v>0</v>
      </c>
      <c r="Z140" s="385">
        <f t="shared" si="26"/>
        <v>0</v>
      </c>
      <c r="AA140" s="385">
        <f t="shared" si="27"/>
        <v>0</v>
      </c>
    </row>
    <row r="141" spans="1:27">
      <c r="A141" s="427" t="s">
        <v>325</v>
      </c>
      <c r="B141" s="391"/>
      <c r="C141" s="391"/>
      <c r="D141" s="391"/>
      <c r="E141" s="391"/>
      <c r="F141" s="391">
        <v>0</v>
      </c>
      <c r="G141" s="391"/>
      <c r="H141" s="391">
        <v>0</v>
      </c>
      <c r="I141" s="391">
        <v>0</v>
      </c>
      <c r="J141" s="392"/>
      <c r="K141" s="393"/>
      <c r="L141" s="391">
        <v>0</v>
      </c>
      <c r="M141" s="391">
        <v>0</v>
      </c>
      <c r="N141" s="391">
        <v>0</v>
      </c>
      <c r="O141" s="391">
        <v>0</v>
      </c>
      <c r="P141" s="391">
        <v>0</v>
      </c>
      <c r="Q141" s="391">
        <v>0</v>
      </c>
      <c r="R141" s="391">
        <v>0</v>
      </c>
      <c r="S141" s="391">
        <v>0</v>
      </c>
      <c r="T141" s="391"/>
      <c r="U141" s="391"/>
      <c r="V141" s="391">
        <f>_xlfn.IFNA(VLOOKUP(A141,[3]進出口值表查詢結果!$C$11:$F$68,4,0),-[4]整車!$B$22)</f>
        <v>0</v>
      </c>
      <c r="W141" s="391">
        <f>_xlfn.IFNA(VLOOKUP(A141,[3]進出口值表查詢結果!$C$11:$F$68,3,0),-[4]整車!$B$22)</f>
        <v>0</v>
      </c>
      <c r="X141" s="391">
        <f>_xlfn.IFNA(VLOOKUP(A141,[5]進出口值表查詢結果!$C$11:$F$68,4,0),-[4]整車!$B$22)</f>
        <v>0</v>
      </c>
      <c r="Y141" s="391">
        <f>_xlfn.IFNA(VLOOKUP(A141,[5]進出口值表查詢結果!$C$11:$F$68,3,0),-[4]整車!$B$22)</f>
        <v>0</v>
      </c>
      <c r="Z141" s="385">
        <f t="shared" si="26"/>
        <v>0</v>
      </c>
      <c r="AA141" s="385">
        <f t="shared" si="27"/>
        <v>0</v>
      </c>
    </row>
    <row r="142" spans="1:27">
      <c r="A142" s="427" t="s">
        <v>326</v>
      </c>
      <c r="B142" s="391">
        <v>77</v>
      </c>
      <c r="C142" s="391">
        <v>80740</v>
      </c>
      <c r="D142" s="391"/>
      <c r="E142" s="391"/>
      <c r="F142" s="391">
        <v>40</v>
      </c>
      <c r="G142" s="391">
        <v>6505</v>
      </c>
      <c r="H142" s="391">
        <v>0</v>
      </c>
      <c r="I142" s="391">
        <v>0</v>
      </c>
      <c r="J142" s="392"/>
      <c r="K142" s="393"/>
      <c r="L142" s="391">
        <v>101</v>
      </c>
      <c r="M142" s="391">
        <v>139946</v>
      </c>
      <c r="N142" s="391">
        <v>0</v>
      </c>
      <c r="O142" s="391">
        <v>0</v>
      </c>
      <c r="P142" s="391">
        <v>0</v>
      </c>
      <c r="Q142" s="391">
        <v>0</v>
      </c>
      <c r="R142" s="391">
        <v>0</v>
      </c>
      <c r="S142" s="391">
        <v>0</v>
      </c>
      <c r="T142" s="391"/>
      <c r="U142" s="391"/>
      <c r="V142" s="391">
        <f>_xlfn.IFNA(VLOOKUP(A142,[3]進出口值表查詢結果!$C$11:$F$68,4,0),-[4]整車!$B$22)</f>
        <v>0</v>
      </c>
      <c r="W142" s="391">
        <f>_xlfn.IFNA(VLOOKUP(A142,[3]進出口值表查詢結果!$C$11:$F$68,3,0),-[4]整車!$B$22)</f>
        <v>0</v>
      </c>
      <c r="X142" s="391">
        <f>_xlfn.IFNA(VLOOKUP(A142,[5]進出口值表查詢結果!$C$11:$F$68,4,0),-[4]整車!$B$22)</f>
        <v>94</v>
      </c>
      <c r="Y142" s="391">
        <f>_xlfn.IFNA(VLOOKUP(A142,[5]進出口值表查詢結果!$C$11:$F$68,3,0),-[4]整車!$B$22)</f>
        <v>108432</v>
      </c>
      <c r="Z142" s="385">
        <f t="shared" si="26"/>
        <v>312</v>
      </c>
      <c r="AA142" s="385">
        <f t="shared" si="27"/>
        <v>335623</v>
      </c>
    </row>
    <row r="143" spans="1:27">
      <c r="A143" s="427" t="s">
        <v>327</v>
      </c>
      <c r="B143" s="391"/>
      <c r="C143" s="391"/>
      <c r="D143" s="391"/>
      <c r="E143" s="391"/>
      <c r="F143" s="391">
        <v>0</v>
      </c>
      <c r="G143" s="391"/>
      <c r="H143" s="391">
        <v>0</v>
      </c>
      <c r="I143" s="391">
        <v>0</v>
      </c>
      <c r="J143" s="392"/>
      <c r="K143" s="393"/>
      <c r="L143" s="391">
        <v>25</v>
      </c>
      <c r="M143" s="391">
        <v>25972</v>
      </c>
      <c r="N143" s="391">
        <v>2</v>
      </c>
      <c r="O143" s="391">
        <v>3989</v>
      </c>
      <c r="P143" s="391">
        <v>6</v>
      </c>
      <c r="Q143" s="391">
        <v>5727</v>
      </c>
      <c r="R143" s="391">
        <v>5</v>
      </c>
      <c r="S143" s="391">
        <v>5843</v>
      </c>
      <c r="T143" s="391"/>
      <c r="U143" s="391"/>
      <c r="V143" s="391">
        <f>_xlfn.IFNA(VLOOKUP(A143,[3]進出口值表查詢結果!$C$11:$F$68,4,0),-[4]整車!$B$22)</f>
        <v>6</v>
      </c>
      <c r="W143" s="391">
        <f>_xlfn.IFNA(VLOOKUP(A143,[3]進出口值表查詢結果!$C$11:$F$68,3,0),-[4]整車!$B$22)</f>
        <v>7556</v>
      </c>
      <c r="X143" s="391">
        <f>_xlfn.IFNA(VLOOKUP(A143,[5]進出口值表查詢結果!$C$11:$F$68,4,0),-[4]整車!$B$22)</f>
        <v>0</v>
      </c>
      <c r="Y143" s="391">
        <f>_xlfn.IFNA(VLOOKUP(A143,[5]進出口值表查詢結果!$C$11:$F$68,3,0),-[4]整車!$B$22)</f>
        <v>0</v>
      </c>
      <c r="Z143" s="385">
        <f t="shared" si="26"/>
        <v>44</v>
      </c>
      <c r="AA143" s="385">
        <f t="shared" si="27"/>
        <v>49087</v>
      </c>
    </row>
    <row r="144" spans="1:27">
      <c r="A144" s="427" t="s">
        <v>328</v>
      </c>
      <c r="B144" s="391"/>
      <c r="C144" s="391"/>
      <c r="D144" s="391"/>
      <c r="E144" s="391"/>
      <c r="F144" s="391">
        <v>0</v>
      </c>
      <c r="G144" s="391"/>
      <c r="H144" s="391">
        <v>0</v>
      </c>
      <c r="I144" s="391">
        <v>0</v>
      </c>
      <c r="J144" s="392"/>
      <c r="K144" s="393"/>
      <c r="L144" s="391">
        <v>0</v>
      </c>
      <c r="M144" s="391">
        <v>0</v>
      </c>
      <c r="N144" s="391">
        <v>0</v>
      </c>
      <c r="O144" s="391">
        <v>0</v>
      </c>
      <c r="P144" s="391">
        <v>0</v>
      </c>
      <c r="Q144" s="391">
        <v>0</v>
      </c>
      <c r="R144" s="391">
        <v>0</v>
      </c>
      <c r="S144" s="391">
        <v>0</v>
      </c>
      <c r="T144" s="391"/>
      <c r="U144" s="391"/>
      <c r="V144" s="391">
        <f>_xlfn.IFNA(VLOOKUP(A144,[3]進出口值表查詢結果!$C$11:$F$68,4,0),-[4]整車!$B$22)</f>
        <v>0</v>
      </c>
      <c r="W144" s="391">
        <f>_xlfn.IFNA(VLOOKUP(A144,[3]進出口值表查詢結果!$C$11:$F$68,3,0),-[4]整車!$B$22)</f>
        <v>0</v>
      </c>
      <c r="X144" s="391">
        <f>_xlfn.IFNA(VLOOKUP(A144,[5]進出口值表查詢結果!$C$11:$F$68,4,0),-[4]整車!$B$22)</f>
        <v>0</v>
      </c>
      <c r="Y144" s="391">
        <f>_xlfn.IFNA(VLOOKUP(A144,[5]進出口值表查詢結果!$C$11:$F$68,3,0),-[4]整車!$B$22)</f>
        <v>0</v>
      </c>
      <c r="Z144" s="385">
        <f t="shared" si="26"/>
        <v>0</v>
      </c>
      <c r="AA144" s="385">
        <f t="shared" si="27"/>
        <v>0</v>
      </c>
    </row>
    <row r="145" spans="1:27">
      <c r="A145" s="427" t="s">
        <v>329</v>
      </c>
      <c r="B145" s="391"/>
      <c r="C145" s="391"/>
      <c r="D145" s="391">
        <v>20</v>
      </c>
      <c r="E145" s="391">
        <v>19787</v>
      </c>
      <c r="F145" s="391">
        <v>0</v>
      </c>
      <c r="G145" s="391"/>
      <c r="H145" s="391">
        <v>0</v>
      </c>
      <c r="I145" s="391">
        <v>0</v>
      </c>
      <c r="J145" s="392"/>
      <c r="K145" s="393"/>
      <c r="L145" s="391">
        <v>0</v>
      </c>
      <c r="M145" s="391">
        <v>0</v>
      </c>
      <c r="N145" s="391">
        <v>0</v>
      </c>
      <c r="O145" s="391">
        <v>0</v>
      </c>
      <c r="P145" s="391">
        <v>0</v>
      </c>
      <c r="Q145" s="391">
        <v>0</v>
      </c>
      <c r="R145" s="391">
        <v>0</v>
      </c>
      <c r="S145" s="391">
        <v>0</v>
      </c>
      <c r="T145" s="391"/>
      <c r="U145" s="391"/>
      <c r="V145" s="391">
        <f>_xlfn.IFNA(VLOOKUP(A145,[3]進出口值表查詢結果!$C$11:$F$68,4,0),-[4]整車!$B$22)</f>
        <v>0</v>
      </c>
      <c r="W145" s="391">
        <f>_xlfn.IFNA(VLOOKUP(A145,[3]進出口值表查詢結果!$C$11:$F$68,3,0),-[4]整車!$B$22)</f>
        <v>0</v>
      </c>
      <c r="X145" s="391">
        <f>_xlfn.IFNA(VLOOKUP(A145,[5]進出口值表查詢結果!$C$11:$F$68,4,0),-[4]整車!$B$22)</f>
        <v>0</v>
      </c>
      <c r="Y145" s="391">
        <f>_xlfn.IFNA(VLOOKUP(A145,[5]進出口值表查詢結果!$C$11:$F$68,3,0),-[4]整車!$B$22)</f>
        <v>0</v>
      </c>
      <c r="Z145" s="385">
        <f t="shared" si="26"/>
        <v>20</v>
      </c>
      <c r="AA145" s="385">
        <f t="shared" si="27"/>
        <v>19787</v>
      </c>
    </row>
    <row r="146" spans="1:27">
      <c r="A146" s="427" t="s">
        <v>330</v>
      </c>
      <c r="B146" s="391"/>
      <c r="C146" s="391"/>
      <c r="D146" s="391"/>
      <c r="E146" s="391"/>
      <c r="F146" s="391">
        <v>0</v>
      </c>
      <c r="G146" s="391"/>
      <c r="H146" s="391">
        <v>0</v>
      </c>
      <c r="I146" s="391">
        <v>0</v>
      </c>
      <c r="J146" s="392"/>
      <c r="K146" s="393"/>
      <c r="L146" s="391">
        <v>0</v>
      </c>
      <c r="M146" s="391">
        <v>0</v>
      </c>
      <c r="N146" s="391">
        <v>0</v>
      </c>
      <c r="O146" s="391">
        <v>0</v>
      </c>
      <c r="P146" s="391">
        <v>0</v>
      </c>
      <c r="Q146" s="391">
        <v>0</v>
      </c>
      <c r="R146" s="391">
        <v>0</v>
      </c>
      <c r="S146" s="391">
        <v>0</v>
      </c>
      <c r="T146" s="391"/>
      <c r="U146" s="391"/>
      <c r="V146" s="391">
        <f>_xlfn.IFNA(VLOOKUP(A146,[3]進出口值表查詢結果!$C$11:$F$68,4,0),-[4]整車!$B$22)</f>
        <v>0</v>
      </c>
      <c r="W146" s="391">
        <f>_xlfn.IFNA(VLOOKUP(A146,[3]進出口值表查詢結果!$C$11:$F$68,3,0),-[4]整車!$B$22)</f>
        <v>0</v>
      </c>
      <c r="X146" s="391">
        <f>_xlfn.IFNA(VLOOKUP(A146,[5]進出口值表查詢結果!$C$11:$F$68,4,0),-[4]整車!$B$22)</f>
        <v>0</v>
      </c>
      <c r="Y146" s="391">
        <f>_xlfn.IFNA(VLOOKUP(A146,[5]進出口值表查詢結果!$C$11:$F$68,3,0),-[4]整車!$B$22)</f>
        <v>0</v>
      </c>
      <c r="Z146" s="385">
        <f t="shared" si="26"/>
        <v>0</v>
      </c>
      <c r="AA146" s="385">
        <f t="shared" si="27"/>
        <v>0</v>
      </c>
    </row>
    <row r="147" spans="1:27">
      <c r="A147" s="427" t="s">
        <v>331</v>
      </c>
      <c r="B147" s="391">
        <v>27</v>
      </c>
      <c r="C147" s="391">
        <v>27791</v>
      </c>
      <c r="D147" s="391"/>
      <c r="E147" s="391"/>
      <c r="F147" s="391">
        <v>0</v>
      </c>
      <c r="G147" s="391"/>
      <c r="H147" s="391">
        <v>16</v>
      </c>
      <c r="I147" s="391">
        <v>12686</v>
      </c>
      <c r="J147" s="392"/>
      <c r="K147" s="393"/>
      <c r="L147" s="391">
        <v>28</v>
      </c>
      <c r="M147" s="391">
        <v>23257</v>
      </c>
      <c r="N147" s="391">
        <v>0</v>
      </c>
      <c r="O147" s="391">
        <v>0</v>
      </c>
      <c r="P147" s="391">
        <v>33</v>
      </c>
      <c r="Q147" s="391">
        <v>44052</v>
      </c>
      <c r="R147" s="391">
        <v>252</v>
      </c>
      <c r="S147" s="391">
        <v>146025</v>
      </c>
      <c r="T147" s="391"/>
      <c r="U147" s="391"/>
      <c r="V147" s="391">
        <f>_xlfn.IFNA(VLOOKUP(A147,[3]進出口值表查詢結果!$C$11:$F$68,4,0),-[4]整車!$B$22)</f>
        <v>0</v>
      </c>
      <c r="W147" s="391">
        <f>_xlfn.IFNA(VLOOKUP(A147,[3]進出口值表查詢結果!$C$11:$F$68,3,0),-[4]整車!$B$22)</f>
        <v>0</v>
      </c>
      <c r="X147" s="391">
        <f>_xlfn.IFNA(VLOOKUP(A147,[5]進出口值表查詢結果!$C$11:$F$68,4,0),-[4]整車!$B$22)</f>
        <v>0</v>
      </c>
      <c r="Y147" s="391">
        <f>_xlfn.IFNA(VLOOKUP(A147,[5]進出口值表查詢結果!$C$11:$F$68,3,0),-[4]整車!$B$22)</f>
        <v>0</v>
      </c>
      <c r="Z147" s="385">
        <f t="shared" si="26"/>
        <v>356</v>
      </c>
      <c r="AA147" s="385">
        <f t="shared" si="27"/>
        <v>253811</v>
      </c>
    </row>
    <row r="148" spans="1:27">
      <c r="A148" s="427" t="s">
        <v>332</v>
      </c>
      <c r="B148" s="391"/>
      <c r="C148" s="391"/>
      <c r="D148" s="391"/>
      <c r="E148" s="391"/>
      <c r="F148" s="391">
        <v>0</v>
      </c>
      <c r="G148" s="391"/>
      <c r="H148" s="391">
        <v>0</v>
      </c>
      <c r="I148" s="391">
        <v>0</v>
      </c>
      <c r="J148" s="392"/>
      <c r="K148" s="393"/>
      <c r="L148" s="391">
        <v>0</v>
      </c>
      <c r="M148" s="391">
        <v>0</v>
      </c>
      <c r="N148" s="391">
        <v>0</v>
      </c>
      <c r="O148" s="391">
        <v>0</v>
      </c>
      <c r="P148" s="391">
        <v>0</v>
      </c>
      <c r="Q148" s="391">
        <v>0</v>
      </c>
      <c r="R148" s="391">
        <v>0</v>
      </c>
      <c r="S148" s="391">
        <v>0</v>
      </c>
      <c r="T148" s="391"/>
      <c r="U148" s="391"/>
      <c r="V148" s="391">
        <f>_xlfn.IFNA(VLOOKUP(A148,[3]進出口值表查詢結果!$C$11:$F$68,4,0),-[4]整車!$B$22)</f>
        <v>0</v>
      </c>
      <c r="W148" s="391">
        <f>_xlfn.IFNA(VLOOKUP(A148,[3]進出口值表查詢結果!$C$11:$F$68,3,0),-[4]整車!$B$22)</f>
        <v>0</v>
      </c>
      <c r="X148" s="391">
        <f>_xlfn.IFNA(VLOOKUP(A148,[5]進出口值表查詢結果!$C$11:$F$68,4,0),-[4]整車!$B$22)</f>
        <v>0</v>
      </c>
      <c r="Y148" s="391">
        <f>_xlfn.IFNA(VLOOKUP(A148,[5]進出口值表查詢結果!$C$11:$F$68,3,0),-[4]整車!$B$22)</f>
        <v>0</v>
      </c>
      <c r="Z148" s="385">
        <f t="shared" si="26"/>
        <v>0</v>
      </c>
      <c r="AA148" s="385">
        <f t="shared" si="27"/>
        <v>0</v>
      </c>
    </row>
    <row r="149" spans="1:27">
      <c r="A149" s="427" t="s">
        <v>333</v>
      </c>
      <c r="B149" s="391"/>
      <c r="C149" s="391"/>
      <c r="D149" s="391"/>
      <c r="E149" s="391"/>
      <c r="F149" s="391">
        <v>0</v>
      </c>
      <c r="G149" s="391"/>
      <c r="H149" s="391">
        <v>0</v>
      </c>
      <c r="I149" s="391">
        <v>0</v>
      </c>
      <c r="J149" s="392"/>
      <c r="K149" s="393"/>
      <c r="L149" s="391">
        <v>0</v>
      </c>
      <c r="M149" s="391">
        <v>0</v>
      </c>
      <c r="N149" s="391">
        <v>0</v>
      </c>
      <c r="O149" s="391">
        <v>0</v>
      </c>
      <c r="P149" s="391">
        <v>0</v>
      </c>
      <c r="Q149" s="391">
        <v>0</v>
      </c>
      <c r="R149" s="391">
        <v>0</v>
      </c>
      <c r="S149" s="391">
        <v>0</v>
      </c>
      <c r="T149" s="391"/>
      <c r="U149" s="391"/>
      <c r="V149" s="391">
        <f>_xlfn.IFNA(VLOOKUP(A149,[3]進出口值表查詢結果!$C$11:$F$68,4,0),-[4]整車!$B$22)</f>
        <v>0</v>
      </c>
      <c r="W149" s="391">
        <f>_xlfn.IFNA(VLOOKUP(A149,[3]進出口值表查詢結果!$C$11:$F$68,3,0),-[4]整車!$B$22)</f>
        <v>0</v>
      </c>
      <c r="X149" s="391">
        <f>_xlfn.IFNA(VLOOKUP(A149,[5]進出口值表查詢結果!$C$11:$F$68,4,0),-[4]整車!$B$22)</f>
        <v>0</v>
      </c>
      <c r="Y149" s="391">
        <f>_xlfn.IFNA(VLOOKUP(A149,[5]進出口值表查詢結果!$C$11:$F$68,3,0),-[4]整車!$B$22)</f>
        <v>0</v>
      </c>
      <c r="Z149" s="385">
        <f t="shared" si="26"/>
        <v>0</v>
      </c>
      <c r="AA149" s="385">
        <f t="shared" si="27"/>
        <v>0</v>
      </c>
    </row>
    <row r="150" spans="1:27">
      <c r="A150" s="427" t="s">
        <v>334</v>
      </c>
      <c r="B150" s="391"/>
      <c r="C150" s="391"/>
      <c r="D150" s="391"/>
      <c r="E150" s="391"/>
      <c r="F150" s="391">
        <v>0</v>
      </c>
      <c r="G150" s="391"/>
      <c r="H150" s="391">
        <v>912</v>
      </c>
      <c r="I150" s="391">
        <v>9076</v>
      </c>
      <c r="J150" s="392"/>
      <c r="K150" s="393"/>
      <c r="L150" s="391">
        <v>0</v>
      </c>
      <c r="M150" s="391">
        <v>0</v>
      </c>
      <c r="N150" s="391">
        <v>860</v>
      </c>
      <c r="O150" s="391">
        <v>8722</v>
      </c>
      <c r="P150" s="391">
        <v>0</v>
      </c>
      <c r="Q150" s="391">
        <v>0</v>
      </c>
      <c r="R150" s="391">
        <v>0</v>
      </c>
      <c r="S150" s="391">
        <v>0</v>
      </c>
      <c r="T150" s="391">
        <v>60</v>
      </c>
      <c r="U150" s="391">
        <v>895</v>
      </c>
      <c r="V150" s="391">
        <f>_xlfn.IFNA(VLOOKUP(A150,[3]進出口值表查詢結果!$C$11:$F$68,4,0),-[4]整車!$B$22)</f>
        <v>0</v>
      </c>
      <c r="W150" s="391">
        <f>_xlfn.IFNA(VLOOKUP(A150,[3]進出口值表查詢結果!$C$11:$F$68,3,0),-[4]整車!$B$22)</f>
        <v>0</v>
      </c>
      <c r="X150" s="391">
        <f>_xlfn.IFNA(VLOOKUP(A150,[5]進出口值表查詢結果!$C$11:$F$68,4,0),-[4]整車!$B$22)</f>
        <v>0</v>
      </c>
      <c r="Y150" s="391">
        <f>_xlfn.IFNA(VLOOKUP(A150,[5]進出口值表查詢結果!$C$11:$F$68,3,0),-[4]整車!$B$22)</f>
        <v>0</v>
      </c>
      <c r="Z150" s="385">
        <f t="shared" si="26"/>
        <v>1832</v>
      </c>
      <c r="AA150" s="385">
        <f t="shared" si="27"/>
        <v>18693</v>
      </c>
    </row>
    <row r="151" spans="1:27">
      <c r="A151" s="433" t="s">
        <v>335</v>
      </c>
      <c r="B151" s="412">
        <f t="shared" ref="B151:Y151" si="28">SUM(B152:B188)</f>
        <v>438</v>
      </c>
      <c r="C151" s="412">
        <f t="shared" si="28"/>
        <v>697135</v>
      </c>
      <c r="D151" s="412">
        <f t="shared" si="28"/>
        <v>255</v>
      </c>
      <c r="E151" s="412">
        <f t="shared" si="28"/>
        <v>237208</v>
      </c>
      <c r="F151" s="412">
        <f t="shared" si="28"/>
        <v>115</v>
      </c>
      <c r="G151" s="412">
        <f t="shared" si="28"/>
        <v>139562</v>
      </c>
      <c r="H151" s="412">
        <f t="shared" si="28"/>
        <v>86</v>
      </c>
      <c r="I151" s="412">
        <f t="shared" si="28"/>
        <v>117092</v>
      </c>
      <c r="J151" s="413">
        <f t="shared" si="28"/>
        <v>613</v>
      </c>
      <c r="K151" s="414">
        <f>SUM(K152:K188)</f>
        <v>1036854</v>
      </c>
      <c r="L151" s="412">
        <f t="shared" si="28"/>
        <v>427</v>
      </c>
      <c r="M151" s="412">
        <f t="shared" si="28"/>
        <v>494605</v>
      </c>
      <c r="N151" s="412">
        <f t="shared" si="28"/>
        <v>849</v>
      </c>
      <c r="O151" s="412">
        <f t="shared" si="28"/>
        <v>1256457</v>
      </c>
      <c r="P151" s="412">
        <f t="shared" si="28"/>
        <v>1223</v>
      </c>
      <c r="Q151" s="412">
        <f t="shared" si="28"/>
        <v>669332</v>
      </c>
      <c r="R151" s="412">
        <f t="shared" si="28"/>
        <v>709</v>
      </c>
      <c r="S151" s="412">
        <f t="shared" si="28"/>
        <v>987195</v>
      </c>
      <c r="T151" s="412">
        <f t="shared" si="28"/>
        <v>318</v>
      </c>
      <c r="U151" s="412">
        <f t="shared" si="28"/>
        <v>309983</v>
      </c>
      <c r="V151" s="412">
        <f>SUM(V152:V188)</f>
        <v>638</v>
      </c>
      <c r="W151" s="412">
        <f>SUM(W152:W188)</f>
        <v>766517</v>
      </c>
      <c r="X151" s="412">
        <f t="shared" si="28"/>
        <v>526</v>
      </c>
      <c r="Y151" s="412">
        <f t="shared" si="28"/>
        <v>550560</v>
      </c>
      <c r="Z151" s="398">
        <f t="shared" si="26"/>
        <v>6197</v>
      </c>
      <c r="AA151" s="398">
        <f t="shared" si="27"/>
        <v>7262500</v>
      </c>
    </row>
    <row r="152" spans="1:27">
      <c r="A152" s="427" t="s">
        <v>181</v>
      </c>
      <c r="B152" s="391">
        <v>384</v>
      </c>
      <c r="C152" s="391">
        <v>666044</v>
      </c>
      <c r="D152" s="391">
        <v>225</v>
      </c>
      <c r="E152" s="391">
        <v>237041</v>
      </c>
      <c r="F152" s="391">
        <v>111</v>
      </c>
      <c r="G152" s="391">
        <v>136011</v>
      </c>
      <c r="H152" s="391">
        <v>36</v>
      </c>
      <c r="I152" s="391">
        <v>67009</v>
      </c>
      <c r="J152" s="392">
        <v>449</v>
      </c>
      <c r="K152" s="393">
        <v>996359</v>
      </c>
      <c r="L152" s="391">
        <v>306</v>
      </c>
      <c r="M152" s="391">
        <v>433512</v>
      </c>
      <c r="N152" s="391">
        <v>849</v>
      </c>
      <c r="O152" s="391">
        <v>1256457</v>
      </c>
      <c r="P152" s="391">
        <v>395</v>
      </c>
      <c r="Q152" s="391">
        <v>604709</v>
      </c>
      <c r="R152" s="391">
        <v>684</v>
      </c>
      <c r="S152" s="391">
        <v>986787</v>
      </c>
      <c r="T152" s="391">
        <v>211</v>
      </c>
      <c r="U152" s="391">
        <v>279759</v>
      </c>
      <c r="V152" s="391">
        <f>_xlfn.IFNA(VLOOKUP(A152,[3]進出口值表查詢結果!$C$11:$F$68,4,0),-[4]整車!$B$22)</f>
        <v>506</v>
      </c>
      <c r="W152" s="391">
        <f>_xlfn.IFNA(VLOOKUP(A152,[3]進出口值表查詢結果!$C$11:$F$68,3,0),-[4]整車!$B$22)</f>
        <v>630607</v>
      </c>
      <c r="X152" s="391">
        <f>_xlfn.IFNA(VLOOKUP(A152,[5]進出口值表查詢結果!$C$11:$F$68,4,0),-[4]整車!$B$22)</f>
        <v>360</v>
      </c>
      <c r="Y152" s="391">
        <f>_xlfn.IFNA(VLOOKUP(A152,[5]進出口值表查詢結果!$C$11:$F$68,3,0),-[4]整車!$B$22)</f>
        <v>482820</v>
      </c>
      <c r="Z152" s="385">
        <f t="shared" si="26"/>
        <v>4516</v>
      </c>
      <c r="AA152" s="385">
        <f t="shared" si="27"/>
        <v>6777115</v>
      </c>
    </row>
    <row r="153" spans="1:27">
      <c r="A153" s="427" t="s">
        <v>337</v>
      </c>
      <c r="B153" s="391">
        <v>1</v>
      </c>
      <c r="C153" s="391">
        <v>2333</v>
      </c>
      <c r="D153" s="391"/>
      <c r="E153" s="391"/>
      <c r="F153" s="391">
        <v>0</v>
      </c>
      <c r="G153" s="391"/>
      <c r="H153" s="391">
        <v>15</v>
      </c>
      <c r="I153" s="391">
        <v>19675</v>
      </c>
      <c r="J153" s="392">
        <v>39</v>
      </c>
      <c r="K153" s="393">
        <v>39292</v>
      </c>
      <c r="L153" s="391">
        <v>0</v>
      </c>
      <c r="M153" s="391">
        <v>0</v>
      </c>
      <c r="N153" s="391">
        <v>0</v>
      </c>
      <c r="O153" s="391">
        <v>0</v>
      </c>
      <c r="P153" s="391">
        <v>0</v>
      </c>
      <c r="Q153" s="391">
        <v>0</v>
      </c>
      <c r="R153" s="391">
        <v>0</v>
      </c>
      <c r="S153" s="391">
        <v>0</v>
      </c>
      <c r="T153" s="391"/>
      <c r="U153" s="391"/>
      <c r="V153" s="391">
        <f>_xlfn.IFNA(VLOOKUP(A153,[3]進出口值表查詢結果!$C$11:$F$68,4,0),-[4]整車!$B$22)</f>
        <v>132</v>
      </c>
      <c r="W153" s="391">
        <f>_xlfn.IFNA(VLOOKUP(A153,[3]進出口值表查詢結果!$C$11:$F$68,3,0),-[4]整車!$B$22)</f>
        <v>135910</v>
      </c>
      <c r="X153" s="391">
        <f>_xlfn.IFNA(VLOOKUP(A153,[5]進出口值表查詢結果!$C$11:$F$68,4,0),-[4]整車!$B$22)</f>
        <v>0</v>
      </c>
      <c r="Y153" s="391">
        <f>_xlfn.IFNA(VLOOKUP(A153,[5]進出口值表查詢結果!$C$11:$F$68,3,0),-[4]整車!$B$22)</f>
        <v>0</v>
      </c>
      <c r="Z153" s="385">
        <f t="shared" si="26"/>
        <v>187</v>
      </c>
      <c r="AA153" s="385">
        <f t="shared" si="27"/>
        <v>197210</v>
      </c>
    </row>
    <row r="154" spans="1:27">
      <c r="A154" s="427" t="s">
        <v>338</v>
      </c>
      <c r="B154" s="391"/>
      <c r="C154" s="391"/>
      <c r="D154" s="391"/>
      <c r="E154" s="391"/>
      <c r="F154" s="391">
        <v>0</v>
      </c>
      <c r="G154" s="391"/>
      <c r="H154" s="391">
        <v>0</v>
      </c>
      <c r="I154" s="391">
        <v>0</v>
      </c>
      <c r="J154" s="392"/>
      <c r="K154" s="393"/>
      <c r="L154" s="391">
        <v>0</v>
      </c>
      <c r="M154" s="391">
        <v>0</v>
      </c>
      <c r="N154" s="391">
        <v>0</v>
      </c>
      <c r="O154" s="391">
        <v>0</v>
      </c>
      <c r="P154" s="391">
        <v>0</v>
      </c>
      <c r="Q154" s="391">
        <v>0</v>
      </c>
      <c r="R154" s="391">
        <v>0</v>
      </c>
      <c r="S154" s="391">
        <v>0</v>
      </c>
      <c r="T154" s="391"/>
      <c r="U154" s="391"/>
      <c r="V154" s="391">
        <f>_xlfn.IFNA(VLOOKUP(A154,[3]進出口值表查詢結果!$C$11:$F$68,4,0),-[4]整車!$B$22)</f>
        <v>0</v>
      </c>
      <c r="W154" s="391">
        <f>_xlfn.IFNA(VLOOKUP(A154,[3]進出口值表查詢結果!$C$11:$F$68,3,0),-[4]整車!$B$22)</f>
        <v>0</v>
      </c>
      <c r="X154" s="391">
        <f>_xlfn.IFNA(VLOOKUP(A154,[5]進出口值表查詢結果!$C$11:$F$68,4,0),-[4]整車!$B$22)</f>
        <v>0</v>
      </c>
      <c r="Y154" s="391">
        <f>_xlfn.IFNA(VLOOKUP(A154,[5]進出口值表查詢結果!$C$11:$F$68,3,0),-[4]整車!$B$22)</f>
        <v>0</v>
      </c>
      <c r="Z154" s="385">
        <f t="shared" si="26"/>
        <v>0</v>
      </c>
      <c r="AA154" s="385">
        <f t="shared" si="27"/>
        <v>0</v>
      </c>
    </row>
    <row r="155" spans="1:27">
      <c r="A155" s="427" t="s">
        <v>339</v>
      </c>
      <c r="B155" s="391"/>
      <c r="C155" s="391"/>
      <c r="D155" s="391"/>
      <c r="E155" s="391"/>
      <c r="F155" s="391">
        <v>0</v>
      </c>
      <c r="G155" s="391"/>
      <c r="H155" s="391">
        <v>0</v>
      </c>
      <c r="I155" s="391">
        <v>0</v>
      </c>
      <c r="J155" s="392"/>
      <c r="K155" s="393"/>
      <c r="L155" s="391">
        <v>0</v>
      </c>
      <c r="M155" s="391">
        <v>0</v>
      </c>
      <c r="N155" s="391">
        <v>0</v>
      </c>
      <c r="O155" s="391">
        <v>0</v>
      </c>
      <c r="P155" s="391">
        <v>0</v>
      </c>
      <c r="Q155" s="391">
        <v>0</v>
      </c>
      <c r="R155" s="391">
        <v>0</v>
      </c>
      <c r="S155" s="391">
        <v>0</v>
      </c>
      <c r="T155" s="391"/>
      <c r="U155" s="391"/>
      <c r="V155" s="391">
        <f>_xlfn.IFNA(VLOOKUP(A155,[3]進出口值表查詢結果!$C$11:$F$68,4,0),-[4]整車!$B$22)</f>
        <v>0</v>
      </c>
      <c r="W155" s="391">
        <f>_xlfn.IFNA(VLOOKUP(A155,[3]進出口值表查詢結果!$C$11:$F$68,3,0),-[4]整車!$B$22)</f>
        <v>0</v>
      </c>
      <c r="X155" s="391">
        <f>_xlfn.IFNA(VLOOKUP(A155,[5]進出口值表查詢結果!$C$11:$F$68,4,0),-[4]整車!$B$22)</f>
        <v>0</v>
      </c>
      <c r="Y155" s="391">
        <f>_xlfn.IFNA(VLOOKUP(A155,[5]進出口值表查詢結果!$C$11:$F$68,3,0),-[4]整車!$B$22)</f>
        <v>0</v>
      </c>
      <c r="Z155" s="385">
        <f t="shared" si="26"/>
        <v>0</v>
      </c>
      <c r="AA155" s="385">
        <f t="shared" si="27"/>
        <v>0</v>
      </c>
    </row>
    <row r="156" spans="1:27">
      <c r="A156" s="427" t="s">
        <v>196</v>
      </c>
      <c r="B156" s="391"/>
      <c r="C156" s="391"/>
      <c r="D156" s="391"/>
      <c r="E156" s="391"/>
      <c r="F156" s="391">
        <v>0</v>
      </c>
      <c r="G156" s="391"/>
      <c r="H156" s="391">
        <v>0</v>
      </c>
      <c r="I156" s="391">
        <v>0</v>
      </c>
      <c r="J156" s="392"/>
      <c r="K156" s="393"/>
      <c r="L156" s="391">
        <v>0</v>
      </c>
      <c r="M156" s="391">
        <v>0</v>
      </c>
      <c r="N156" s="391">
        <v>0</v>
      </c>
      <c r="O156" s="391">
        <v>0</v>
      </c>
      <c r="P156" s="391">
        <v>0</v>
      </c>
      <c r="Q156" s="391">
        <v>0</v>
      </c>
      <c r="R156" s="391">
        <v>0</v>
      </c>
      <c r="S156" s="391">
        <v>0</v>
      </c>
      <c r="T156" s="391"/>
      <c r="U156" s="391"/>
      <c r="V156" s="391">
        <f>_xlfn.IFNA(VLOOKUP(A156,[3]進出口值表查詢結果!$C$11:$F$68,4,0),-[4]整車!$B$22)</f>
        <v>0</v>
      </c>
      <c r="W156" s="391">
        <f>_xlfn.IFNA(VLOOKUP(A156,[3]進出口值表查詢結果!$C$11:$F$68,3,0),-[4]整車!$B$22)</f>
        <v>0</v>
      </c>
      <c r="X156" s="391">
        <f>_xlfn.IFNA(VLOOKUP(A156,[5]進出口值表查詢結果!$C$11:$F$68,4,0),-[4]整車!$B$22)</f>
        <v>0</v>
      </c>
      <c r="Y156" s="391">
        <f>_xlfn.IFNA(VLOOKUP(A156,[5]進出口值表查詢結果!$C$11:$F$68,3,0),-[4]整車!$B$22)</f>
        <v>0</v>
      </c>
      <c r="Z156" s="385">
        <f t="shared" si="26"/>
        <v>0</v>
      </c>
      <c r="AA156" s="385">
        <f t="shared" si="27"/>
        <v>0</v>
      </c>
    </row>
    <row r="157" spans="1:27">
      <c r="A157" s="427" t="s">
        <v>340</v>
      </c>
      <c r="B157" s="391"/>
      <c r="C157" s="391"/>
      <c r="D157" s="391"/>
      <c r="E157" s="391"/>
      <c r="F157" s="391">
        <v>0</v>
      </c>
      <c r="G157" s="391"/>
      <c r="H157" s="391">
        <v>0</v>
      </c>
      <c r="I157" s="391">
        <v>0</v>
      </c>
      <c r="J157" s="392"/>
      <c r="K157" s="393"/>
      <c r="L157" s="391">
        <v>0</v>
      </c>
      <c r="M157" s="391">
        <v>0</v>
      </c>
      <c r="N157" s="391">
        <v>0</v>
      </c>
      <c r="O157" s="391">
        <v>0</v>
      </c>
      <c r="P157" s="391">
        <v>113</v>
      </c>
      <c r="Q157" s="391">
        <v>610</v>
      </c>
      <c r="R157" s="391">
        <v>25</v>
      </c>
      <c r="S157" s="391">
        <v>408</v>
      </c>
      <c r="T157" s="391">
        <v>56</v>
      </c>
      <c r="U157" s="391">
        <v>448</v>
      </c>
      <c r="V157" s="391">
        <f>_xlfn.IFNA(VLOOKUP(A157,[3]進出口值表查詢結果!$C$11:$F$68,4,0),-[4]整車!$B$22)</f>
        <v>0</v>
      </c>
      <c r="W157" s="391">
        <f>_xlfn.IFNA(VLOOKUP(A157,[3]進出口值表查詢結果!$C$11:$F$68,3,0),-[4]整車!$B$22)</f>
        <v>0</v>
      </c>
      <c r="X157" s="391">
        <f>_xlfn.IFNA(VLOOKUP(A157,[5]進出口值表查詢結果!$C$11:$F$75,4,0),-[4]整車!$B$22)</f>
        <v>6</v>
      </c>
      <c r="Y157" s="391">
        <f>_xlfn.IFNA(VLOOKUP(A157,[5]進出口值表查詢結果!$C$11:$F$75,3,0),-[4]整車!$B$22)</f>
        <v>175</v>
      </c>
      <c r="Z157" s="385">
        <f t="shared" si="26"/>
        <v>200</v>
      </c>
      <c r="AA157" s="385">
        <f t="shared" si="27"/>
        <v>1641</v>
      </c>
    </row>
    <row r="158" spans="1:27">
      <c r="A158" s="427" t="s">
        <v>341</v>
      </c>
      <c r="B158" s="391"/>
      <c r="C158" s="391"/>
      <c r="D158" s="391"/>
      <c r="E158" s="391"/>
      <c r="F158" s="391">
        <v>0</v>
      </c>
      <c r="G158" s="391"/>
      <c r="H158" s="391">
        <v>0</v>
      </c>
      <c r="I158" s="391">
        <v>0</v>
      </c>
      <c r="J158" s="392"/>
      <c r="K158" s="393"/>
      <c r="L158" s="391">
        <v>0</v>
      </c>
      <c r="M158" s="391">
        <v>0</v>
      </c>
      <c r="N158" s="391">
        <v>0</v>
      </c>
      <c r="O158" s="391">
        <v>0</v>
      </c>
      <c r="P158" s="391">
        <v>0</v>
      </c>
      <c r="Q158" s="391">
        <v>0</v>
      </c>
      <c r="R158" s="391">
        <v>0</v>
      </c>
      <c r="S158" s="391">
        <v>0</v>
      </c>
      <c r="T158" s="391"/>
      <c r="U158" s="391"/>
      <c r="V158" s="391">
        <f>_xlfn.IFNA(VLOOKUP(A158,[3]進出口值表查詢結果!$C$11:$F$68,4,0),-[4]整車!$B$22)</f>
        <v>0</v>
      </c>
      <c r="W158" s="391">
        <f>_xlfn.IFNA(VLOOKUP(A158,[3]進出口值表查詢結果!$C$11:$F$68,3,0),-[4]整車!$B$22)</f>
        <v>0</v>
      </c>
      <c r="X158" s="391">
        <f>_xlfn.IFNA(VLOOKUP(A158,[5]進出口值表查詢結果!$C$11:$F$75,4,0),-[4]整車!$B$22)</f>
        <v>0</v>
      </c>
      <c r="Y158" s="391">
        <f>_xlfn.IFNA(VLOOKUP(A158,[5]進出口值表查詢結果!$C$11:$F$75,3,0),-[4]整車!$B$22)</f>
        <v>0</v>
      </c>
      <c r="Z158" s="385">
        <f t="shared" si="26"/>
        <v>0</v>
      </c>
      <c r="AA158" s="385">
        <f t="shared" si="27"/>
        <v>0</v>
      </c>
    </row>
    <row r="159" spans="1:27">
      <c r="A159" s="427" t="s">
        <v>342</v>
      </c>
      <c r="B159" s="391"/>
      <c r="C159" s="391"/>
      <c r="D159" s="391"/>
      <c r="E159" s="391"/>
      <c r="F159" s="391">
        <v>0</v>
      </c>
      <c r="G159" s="391"/>
      <c r="H159" s="391">
        <v>0</v>
      </c>
      <c r="I159" s="391">
        <v>0</v>
      </c>
      <c r="J159" s="392"/>
      <c r="K159" s="393"/>
      <c r="L159" s="391">
        <v>0</v>
      </c>
      <c r="M159" s="391">
        <v>0</v>
      </c>
      <c r="N159" s="391">
        <v>0</v>
      </c>
      <c r="O159" s="391">
        <v>0</v>
      </c>
      <c r="P159" s="391">
        <v>0</v>
      </c>
      <c r="Q159" s="391">
        <v>0</v>
      </c>
      <c r="R159" s="391">
        <v>0</v>
      </c>
      <c r="S159" s="391">
        <v>0</v>
      </c>
      <c r="T159" s="391"/>
      <c r="U159" s="391"/>
      <c r="V159" s="391">
        <f>_xlfn.IFNA(VLOOKUP(A159,[3]進出口值表查詢結果!$C$11:$F$68,4,0),-[4]整車!$B$22)</f>
        <v>0</v>
      </c>
      <c r="W159" s="391">
        <f>_xlfn.IFNA(VLOOKUP(A159,[3]進出口值表查詢結果!$C$11:$F$68,3,0),-[4]整車!$B$22)</f>
        <v>0</v>
      </c>
      <c r="X159" s="391">
        <f>_xlfn.IFNA(VLOOKUP(A159,[5]進出口值表查詢結果!$C$11:$F$75,4,0),-[4]整車!$B$22)</f>
        <v>0</v>
      </c>
      <c r="Y159" s="391">
        <f>_xlfn.IFNA(VLOOKUP(A159,[5]進出口值表查詢結果!$C$11:$F$75,3,0),-[4]整車!$B$22)</f>
        <v>0</v>
      </c>
      <c r="Z159" s="385">
        <f t="shared" si="26"/>
        <v>0</v>
      </c>
      <c r="AA159" s="385">
        <f t="shared" si="27"/>
        <v>0</v>
      </c>
    </row>
    <row r="160" spans="1:27">
      <c r="A160" s="427" t="s">
        <v>343</v>
      </c>
      <c r="B160" s="391"/>
      <c r="C160" s="391"/>
      <c r="D160" s="391"/>
      <c r="E160" s="391"/>
      <c r="F160" s="391">
        <v>4</v>
      </c>
      <c r="G160" s="391">
        <v>3551</v>
      </c>
      <c r="H160" s="391">
        <v>0</v>
      </c>
      <c r="I160" s="391">
        <v>0</v>
      </c>
      <c r="J160" s="392"/>
      <c r="K160" s="393"/>
      <c r="L160" s="391">
        <v>0</v>
      </c>
      <c r="M160" s="391">
        <v>0</v>
      </c>
      <c r="N160" s="391">
        <v>0</v>
      </c>
      <c r="O160" s="391">
        <v>0</v>
      </c>
      <c r="P160" s="391">
        <v>155</v>
      </c>
      <c r="Q160" s="391">
        <v>20061</v>
      </c>
      <c r="R160" s="391">
        <v>0</v>
      </c>
      <c r="S160" s="391">
        <v>0</v>
      </c>
      <c r="T160" s="391"/>
      <c r="U160" s="391"/>
      <c r="V160" s="391">
        <f>_xlfn.IFNA(VLOOKUP(A160,[3]進出口值表查詢結果!$C$11:$F$68,4,0),-[4]整車!$B$22)</f>
        <v>0</v>
      </c>
      <c r="W160" s="391">
        <f>_xlfn.IFNA(VLOOKUP(A160,[3]進出口值表查詢結果!$C$11:$F$68,3,0),-[4]整車!$B$22)</f>
        <v>0</v>
      </c>
      <c r="X160" s="391">
        <f>_xlfn.IFNA(VLOOKUP(A160,[5]進出口值表查詢結果!$C$11:$F$75,4,0),-[4]整車!$B$22)</f>
        <v>0</v>
      </c>
      <c r="Y160" s="391">
        <f>_xlfn.IFNA(VLOOKUP(A160,[5]進出口值表查詢結果!$C$11:$F$75,3,0),-[4]整車!$B$22)</f>
        <v>0</v>
      </c>
      <c r="Z160" s="385">
        <f t="shared" si="26"/>
        <v>159</v>
      </c>
      <c r="AA160" s="385">
        <f t="shared" si="27"/>
        <v>23612</v>
      </c>
    </row>
    <row r="161" spans="1:27">
      <c r="A161" s="427" t="s">
        <v>344</v>
      </c>
      <c r="B161" s="391">
        <v>17</v>
      </c>
      <c r="C161" s="391">
        <v>28291</v>
      </c>
      <c r="D161" s="391"/>
      <c r="E161" s="391"/>
      <c r="F161" s="391">
        <v>0</v>
      </c>
      <c r="G161" s="391"/>
      <c r="H161" s="391">
        <v>35</v>
      </c>
      <c r="I161" s="391">
        <v>30408</v>
      </c>
      <c r="J161" s="392"/>
      <c r="K161" s="393"/>
      <c r="L161" s="391">
        <v>39</v>
      </c>
      <c r="M161" s="391">
        <v>54290</v>
      </c>
      <c r="N161" s="391">
        <v>0</v>
      </c>
      <c r="O161" s="391">
        <v>0</v>
      </c>
      <c r="P161" s="391">
        <v>36</v>
      </c>
      <c r="Q161" s="391">
        <v>38326</v>
      </c>
      <c r="R161" s="391">
        <v>0</v>
      </c>
      <c r="S161" s="391">
        <v>0</v>
      </c>
      <c r="T161" s="391">
        <v>41</v>
      </c>
      <c r="U161" s="391">
        <v>29673</v>
      </c>
      <c r="V161" s="391">
        <f>_xlfn.IFNA(VLOOKUP(A161,[3]進出口值表查詢結果!$C$11:$F$68,4,0),-[4]整車!$B$22)</f>
        <v>0</v>
      </c>
      <c r="W161" s="391">
        <f>_xlfn.IFNA(VLOOKUP(A161,[3]進出口值表查詢結果!$C$11:$F$68,3,0),-[4]整車!$B$22)</f>
        <v>0</v>
      </c>
      <c r="X161" s="391">
        <f>_xlfn.IFNA(VLOOKUP(A161,[5]進出口值表查詢結果!$C$11:$F$75,4,0),-[4]整車!$B$22)</f>
        <v>50</v>
      </c>
      <c r="Y161" s="391">
        <f>_xlfn.IFNA(VLOOKUP(A161,[5]進出口值表查詢結果!$C$11:$F$75,3,0),-[4]整車!$B$22)</f>
        <v>63646</v>
      </c>
      <c r="Z161" s="385">
        <f t="shared" si="26"/>
        <v>218</v>
      </c>
      <c r="AA161" s="385">
        <f t="shared" si="27"/>
        <v>244634</v>
      </c>
    </row>
    <row r="162" spans="1:27">
      <c r="A162" s="427" t="s">
        <v>345</v>
      </c>
      <c r="B162" s="391"/>
      <c r="C162" s="391"/>
      <c r="D162" s="391"/>
      <c r="E162" s="391"/>
      <c r="F162" s="391">
        <v>0</v>
      </c>
      <c r="G162" s="391"/>
      <c r="H162" s="391">
        <v>0</v>
      </c>
      <c r="I162" s="391">
        <v>0</v>
      </c>
      <c r="J162" s="392">
        <v>5</v>
      </c>
      <c r="K162" s="393">
        <v>802</v>
      </c>
      <c r="L162" s="391">
        <v>0</v>
      </c>
      <c r="M162" s="391">
        <v>0</v>
      </c>
      <c r="N162" s="391">
        <v>0</v>
      </c>
      <c r="O162" s="391">
        <v>0</v>
      </c>
      <c r="P162" s="391">
        <v>0</v>
      </c>
      <c r="Q162" s="391">
        <v>0</v>
      </c>
      <c r="R162" s="391">
        <v>0</v>
      </c>
      <c r="S162" s="391">
        <v>0</v>
      </c>
      <c r="T162" s="391"/>
      <c r="U162" s="391"/>
      <c r="V162" s="391">
        <f>_xlfn.IFNA(VLOOKUP(A162,[3]進出口值表查詢結果!$C$11:$F$68,4,0),-[4]整車!$B$22)</f>
        <v>0</v>
      </c>
      <c r="W162" s="391">
        <f>_xlfn.IFNA(VLOOKUP(A162,[3]進出口值表查詢結果!$C$11:$F$68,3,0),-[4]整車!$B$22)</f>
        <v>0</v>
      </c>
      <c r="X162" s="391">
        <f>_xlfn.IFNA(VLOOKUP(A162,[5]進出口值表查詢結果!$C$11:$F$75,4,0),-[4]整車!$B$22)</f>
        <v>0</v>
      </c>
      <c r="Y162" s="391">
        <f>_xlfn.IFNA(VLOOKUP(A162,[5]進出口值表查詢結果!$C$11:$F$75,3,0),-[4]整車!$B$22)</f>
        <v>0</v>
      </c>
      <c r="Z162" s="385">
        <f t="shared" si="26"/>
        <v>5</v>
      </c>
      <c r="AA162" s="385">
        <f t="shared" si="27"/>
        <v>802</v>
      </c>
    </row>
    <row r="163" spans="1:27">
      <c r="A163" s="427" t="s">
        <v>346</v>
      </c>
      <c r="B163" s="391"/>
      <c r="C163" s="391"/>
      <c r="D163" s="391"/>
      <c r="E163" s="391"/>
      <c r="F163" s="391">
        <v>0</v>
      </c>
      <c r="G163" s="391"/>
      <c r="H163" s="391">
        <v>0</v>
      </c>
      <c r="I163" s="391">
        <v>0</v>
      </c>
      <c r="J163" s="392">
        <v>120</v>
      </c>
      <c r="K163" s="393">
        <v>401</v>
      </c>
      <c r="L163" s="391">
        <v>82</v>
      </c>
      <c r="M163" s="391">
        <v>6803</v>
      </c>
      <c r="N163" s="391">
        <v>0</v>
      </c>
      <c r="O163" s="391">
        <v>0</v>
      </c>
      <c r="P163" s="391">
        <v>512</v>
      </c>
      <c r="Q163" s="391">
        <v>5219</v>
      </c>
      <c r="R163" s="391">
        <v>0</v>
      </c>
      <c r="S163" s="391">
        <v>0</v>
      </c>
      <c r="T163" s="391"/>
      <c r="U163" s="391"/>
      <c r="V163" s="391">
        <f>_xlfn.IFNA(VLOOKUP(A163,[3]進出口值表查詢結果!$C$11:$F$68,4,0),-[4]整車!$B$22)</f>
        <v>0</v>
      </c>
      <c r="W163" s="391">
        <f>_xlfn.IFNA(VLOOKUP(A163,[3]進出口值表查詢結果!$C$11:$F$68,3,0),-[4]整車!$B$22)</f>
        <v>0</v>
      </c>
      <c r="X163" s="391">
        <f>_xlfn.IFNA(VLOOKUP(A163,[5]進出口值表查詢結果!$C$11:$F$75,4,0),-[4]整車!$B$22)</f>
        <v>0</v>
      </c>
      <c r="Y163" s="391">
        <f>_xlfn.IFNA(VLOOKUP(A163,[5]進出口值表查詢結果!$C$11:$F$75,3,0),-[4]整車!$B$22)</f>
        <v>0</v>
      </c>
      <c r="Z163" s="385">
        <f t="shared" si="26"/>
        <v>714</v>
      </c>
      <c r="AA163" s="385">
        <f t="shared" si="27"/>
        <v>12423</v>
      </c>
    </row>
    <row r="164" spans="1:27">
      <c r="A164" s="427" t="s">
        <v>347</v>
      </c>
      <c r="B164" s="391"/>
      <c r="C164" s="391"/>
      <c r="D164" s="391"/>
      <c r="E164" s="391"/>
      <c r="F164" s="391">
        <v>0</v>
      </c>
      <c r="G164" s="391"/>
      <c r="H164" s="391">
        <v>0</v>
      </c>
      <c r="I164" s="391">
        <v>0</v>
      </c>
      <c r="J164" s="392"/>
      <c r="K164" s="393"/>
      <c r="L164" s="391">
        <v>0</v>
      </c>
      <c r="M164" s="391">
        <v>0</v>
      </c>
      <c r="N164" s="391">
        <v>0</v>
      </c>
      <c r="O164" s="391">
        <v>0</v>
      </c>
      <c r="P164" s="391">
        <v>0</v>
      </c>
      <c r="Q164" s="391">
        <v>0</v>
      </c>
      <c r="R164" s="391">
        <v>0</v>
      </c>
      <c r="S164" s="391">
        <v>0</v>
      </c>
      <c r="T164" s="391"/>
      <c r="U164" s="391"/>
      <c r="V164" s="391">
        <f>_xlfn.IFNA(VLOOKUP(A164,[3]進出口值表查詢結果!$C$11:$F$68,4,0),-[4]整車!$B$22)</f>
        <v>0</v>
      </c>
      <c r="W164" s="391">
        <f>_xlfn.IFNA(VLOOKUP(A164,[3]進出口值表查詢結果!$C$11:$F$68,3,0),-[4]整車!$B$22)</f>
        <v>0</v>
      </c>
      <c r="X164" s="391">
        <f>_xlfn.IFNA(VLOOKUP(A164,[5]進出口值表查詢結果!$C$11:$F$75,4,0),-[4]整車!$B$22)</f>
        <v>0</v>
      </c>
      <c r="Y164" s="391">
        <f>_xlfn.IFNA(VLOOKUP(A164,[5]進出口值表查詢結果!$C$11:$F$75,3,0),-[4]整車!$B$22)</f>
        <v>0</v>
      </c>
      <c r="Z164" s="385">
        <f t="shared" si="26"/>
        <v>0</v>
      </c>
      <c r="AA164" s="385">
        <f t="shared" si="27"/>
        <v>0</v>
      </c>
    </row>
    <row r="165" spans="1:27">
      <c r="A165" s="427" t="s">
        <v>348</v>
      </c>
      <c r="B165" s="391"/>
      <c r="C165" s="391"/>
      <c r="D165" s="391"/>
      <c r="E165" s="391"/>
      <c r="F165" s="391">
        <v>0</v>
      </c>
      <c r="G165" s="391"/>
      <c r="H165" s="391">
        <v>0</v>
      </c>
      <c r="I165" s="391">
        <v>0</v>
      </c>
      <c r="J165" s="392"/>
      <c r="K165" s="393"/>
      <c r="L165" s="391">
        <v>0</v>
      </c>
      <c r="M165" s="391">
        <v>0</v>
      </c>
      <c r="N165" s="391">
        <v>0</v>
      </c>
      <c r="O165" s="391">
        <v>0</v>
      </c>
      <c r="P165" s="391">
        <v>0</v>
      </c>
      <c r="Q165" s="391">
        <v>0</v>
      </c>
      <c r="R165" s="391">
        <v>0</v>
      </c>
      <c r="S165" s="391">
        <v>0</v>
      </c>
      <c r="T165" s="391"/>
      <c r="U165" s="391"/>
      <c r="V165" s="391">
        <f>_xlfn.IFNA(VLOOKUP(A165,[3]進出口值表查詢結果!$C$11:$F$68,4,0),-[4]整車!$B$22)</f>
        <v>0</v>
      </c>
      <c r="W165" s="391">
        <f>_xlfn.IFNA(VLOOKUP(A165,[3]進出口值表查詢結果!$C$11:$F$68,3,0),-[4]整車!$B$22)</f>
        <v>0</v>
      </c>
      <c r="X165" s="391">
        <f>_xlfn.IFNA(VLOOKUP(A165,[5]進出口值表查詢結果!$C$11:$F$75,4,0),-[4]整車!$B$22)</f>
        <v>0</v>
      </c>
      <c r="Y165" s="391">
        <f>_xlfn.IFNA(VLOOKUP(A165,[5]進出口值表查詢結果!$C$11:$F$75,3,0),-[4]整車!$B$22)</f>
        <v>0</v>
      </c>
      <c r="Z165" s="385">
        <f t="shared" si="26"/>
        <v>0</v>
      </c>
      <c r="AA165" s="385">
        <f t="shared" si="27"/>
        <v>0</v>
      </c>
    </row>
    <row r="166" spans="1:27">
      <c r="A166" s="427" t="s">
        <v>349</v>
      </c>
      <c r="B166" s="391"/>
      <c r="C166" s="391"/>
      <c r="D166" s="391"/>
      <c r="E166" s="391"/>
      <c r="F166" s="391">
        <v>0</v>
      </c>
      <c r="G166" s="391"/>
      <c r="H166" s="391">
        <v>0</v>
      </c>
      <c r="I166" s="391">
        <v>0</v>
      </c>
      <c r="J166" s="392"/>
      <c r="K166" s="393"/>
      <c r="L166" s="391">
        <v>0</v>
      </c>
      <c r="M166" s="391">
        <v>0</v>
      </c>
      <c r="N166" s="391">
        <v>0</v>
      </c>
      <c r="O166" s="391">
        <v>0</v>
      </c>
      <c r="P166" s="391">
        <v>0</v>
      </c>
      <c r="Q166" s="391">
        <v>0</v>
      </c>
      <c r="R166" s="391">
        <v>0</v>
      </c>
      <c r="S166" s="391">
        <v>0</v>
      </c>
      <c r="T166" s="391"/>
      <c r="U166" s="391"/>
      <c r="V166" s="391">
        <f>_xlfn.IFNA(VLOOKUP(A166,[3]進出口值表查詢結果!$C$11:$F$68,4,0),-[4]整車!$B$22)</f>
        <v>0</v>
      </c>
      <c r="W166" s="391">
        <f>_xlfn.IFNA(VLOOKUP(A166,[3]進出口值表查詢結果!$C$11:$F$68,3,0),-[4]整車!$B$22)</f>
        <v>0</v>
      </c>
      <c r="X166" s="391">
        <f>_xlfn.IFNA(VLOOKUP(A166,[5]進出口值表查詢結果!$C$11:$F$75,4,0),-[4]整車!$B$22)</f>
        <v>0</v>
      </c>
      <c r="Y166" s="391">
        <f>_xlfn.IFNA(VLOOKUP(A166,[5]進出口值表查詢結果!$C$11:$F$75,3,0),-[4]整車!$B$22)</f>
        <v>0</v>
      </c>
      <c r="Z166" s="385">
        <f t="shared" si="26"/>
        <v>0</v>
      </c>
      <c r="AA166" s="385">
        <f t="shared" si="27"/>
        <v>0</v>
      </c>
    </row>
    <row r="167" spans="1:27">
      <c r="A167" s="427" t="s">
        <v>350</v>
      </c>
      <c r="B167" s="391"/>
      <c r="C167" s="391"/>
      <c r="D167" s="391"/>
      <c r="E167" s="391"/>
      <c r="F167" s="391">
        <v>0</v>
      </c>
      <c r="G167" s="391"/>
      <c r="H167" s="391">
        <v>0</v>
      </c>
      <c r="I167" s="391">
        <v>0</v>
      </c>
      <c r="J167" s="392"/>
      <c r="K167" s="393"/>
      <c r="L167" s="391">
        <v>0</v>
      </c>
      <c r="M167" s="391">
        <v>0</v>
      </c>
      <c r="N167" s="391">
        <v>0</v>
      </c>
      <c r="O167" s="391">
        <v>0</v>
      </c>
      <c r="P167" s="391">
        <v>0</v>
      </c>
      <c r="Q167" s="391">
        <v>0</v>
      </c>
      <c r="R167" s="391">
        <v>0</v>
      </c>
      <c r="S167" s="391">
        <v>0</v>
      </c>
      <c r="T167" s="391"/>
      <c r="U167" s="391"/>
      <c r="V167" s="391">
        <f>_xlfn.IFNA(VLOOKUP(A167,[3]進出口值表查詢結果!$C$11:$F$68,4,0),-[4]整車!$B$22)</f>
        <v>0</v>
      </c>
      <c r="W167" s="391">
        <f>_xlfn.IFNA(VLOOKUP(A167,[3]進出口值表查詢結果!$C$11:$F$68,3,0),-[4]整車!$B$22)</f>
        <v>0</v>
      </c>
      <c r="X167" s="391">
        <f>_xlfn.IFNA(VLOOKUP(A167,[5]進出口值表查詢結果!$C$11:$F$75,4,0),-[4]整車!$B$22)</f>
        <v>0</v>
      </c>
      <c r="Y167" s="391">
        <f>_xlfn.IFNA(VLOOKUP(A167,[5]進出口值表查詢結果!$C$11:$F$75,3,0),-[4]整車!$B$22)</f>
        <v>0</v>
      </c>
      <c r="Z167" s="385">
        <f t="shared" si="26"/>
        <v>0</v>
      </c>
      <c r="AA167" s="385">
        <f t="shared" si="27"/>
        <v>0</v>
      </c>
    </row>
    <row r="168" spans="1:27">
      <c r="A168" s="427" t="s">
        <v>351</v>
      </c>
      <c r="B168" s="391">
        <v>30</v>
      </c>
      <c r="C168" s="391">
        <v>67</v>
      </c>
      <c r="D168" s="391">
        <v>30</v>
      </c>
      <c r="E168" s="391">
        <v>167</v>
      </c>
      <c r="F168" s="391">
        <v>0</v>
      </c>
      <c r="G168" s="391"/>
      <c r="H168" s="391">
        <v>0</v>
      </c>
      <c r="I168" s="391">
        <v>0</v>
      </c>
      <c r="J168" s="392"/>
      <c r="K168" s="393"/>
      <c r="L168" s="391">
        <v>0</v>
      </c>
      <c r="M168" s="391">
        <v>0</v>
      </c>
      <c r="N168" s="391">
        <v>0</v>
      </c>
      <c r="O168" s="391">
        <v>0</v>
      </c>
      <c r="P168" s="391">
        <v>0</v>
      </c>
      <c r="Q168" s="391">
        <v>0</v>
      </c>
      <c r="R168" s="391">
        <v>0</v>
      </c>
      <c r="S168" s="391">
        <v>0</v>
      </c>
      <c r="T168" s="391">
        <v>10</v>
      </c>
      <c r="U168" s="391">
        <v>103</v>
      </c>
      <c r="V168" s="391">
        <f>_xlfn.IFNA(VLOOKUP(A168,[3]進出口值表查詢結果!$C$11:$F$68,4,0),-[4]整車!$B$22)</f>
        <v>0</v>
      </c>
      <c r="W168" s="391">
        <f>_xlfn.IFNA(VLOOKUP(A168,[3]進出口值表查詢結果!$C$11:$F$68,3,0),-[4]整車!$B$22)</f>
        <v>0</v>
      </c>
      <c r="X168" s="391">
        <f>_xlfn.IFNA(VLOOKUP(A168,[5]進出口值表查詢結果!$C$11:$F$75,4,0),-[4]整車!$B$22)</f>
        <v>0</v>
      </c>
      <c r="Y168" s="391">
        <f>_xlfn.IFNA(VLOOKUP(A168,[5]進出口值表查詢結果!$C$11:$F$75,3,0),-[4]整車!$B$22)</f>
        <v>0</v>
      </c>
      <c r="Z168" s="385">
        <f t="shared" ref="Z168:Z185" si="29">SUM(B168,D168,F168,H168,J168,L168,N168,P168,R168,T168,V168,X168)</f>
        <v>70</v>
      </c>
      <c r="AA168" s="385">
        <f t="shared" ref="AA168:AA185" si="30">SUM(C168,E168,G168,I168,K168,M168,O168,Q168,S168,U168,W168,Y168)</f>
        <v>337</v>
      </c>
    </row>
    <row r="169" spans="1:27">
      <c r="A169" s="427" t="s">
        <v>405</v>
      </c>
      <c r="B169" s="391"/>
      <c r="C169" s="391"/>
      <c r="D169" s="391"/>
      <c r="E169" s="391"/>
      <c r="F169" s="391">
        <v>0</v>
      </c>
      <c r="G169" s="391"/>
      <c r="H169" s="391">
        <v>0</v>
      </c>
      <c r="I169" s="391">
        <v>0</v>
      </c>
      <c r="J169" s="392"/>
      <c r="K169" s="393"/>
      <c r="L169" s="391">
        <v>0</v>
      </c>
      <c r="M169" s="391">
        <v>0</v>
      </c>
      <c r="N169" s="391">
        <v>0</v>
      </c>
      <c r="O169" s="391">
        <v>0</v>
      </c>
      <c r="P169" s="391">
        <v>0</v>
      </c>
      <c r="Q169" s="391">
        <v>0</v>
      </c>
      <c r="R169" s="391">
        <v>0</v>
      </c>
      <c r="S169" s="391">
        <v>0</v>
      </c>
      <c r="T169" s="391"/>
      <c r="U169" s="391"/>
      <c r="V169" s="391">
        <f>_xlfn.IFNA(VLOOKUP(A169,[3]進出口值表查詢結果!$C$11:$F$68,4,0),-[4]整車!$B$22)</f>
        <v>0</v>
      </c>
      <c r="W169" s="391">
        <f>_xlfn.IFNA(VLOOKUP(A169,[3]進出口值表查詢結果!$C$11:$F$68,3,0),-[4]整車!$B$22)</f>
        <v>0</v>
      </c>
      <c r="X169" s="391">
        <f>_xlfn.IFNA(VLOOKUP(A169,[5]進出口值表查詢結果!$C$11:$F$75,4,0),-[4]整車!$B$22)</f>
        <v>52</v>
      </c>
      <c r="Y169" s="391">
        <f>_xlfn.IFNA(VLOOKUP(A169,[5]進出口值表查詢結果!$C$11:$F$75,3,0),-[4]整車!$B$22)</f>
        <v>175</v>
      </c>
      <c r="Z169" s="385">
        <f t="shared" si="29"/>
        <v>52</v>
      </c>
      <c r="AA169" s="385">
        <f t="shared" si="30"/>
        <v>175</v>
      </c>
    </row>
    <row r="170" spans="1:27">
      <c r="A170" s="427" t="s">
        <v>352</v>
      </c>
      <c r="B170" s="391">
        <v>6</v>
      </c>
      <c r="C170" s="391">
        <v>400</v>
      </c>
      <c r="D170" s="391"/>
      <c r="E170" s="391"/>
      <c r="F170" s="391">
        <v>0</v>
      </c>
      <c r="G170" s="391"/>
      <c r="H170" s="391">
        <v>0</v>
      </c>
      <c r="I170" s="391">
        <v>0</v>
      </c>
      <c r="J170" s="392"/>
      <c r="K170" s="393"/>
      <c r="L170" s="391">
        <v>0</v>
      </c>
      <c r="M170" s="391">
        <v>0</v>
      </c>
      <c r="N170" s="391">
        <v>0</v>
      </c>
      <c r="O170" s="391">
        <v>0</v>
      </c>
      <c r="P170" s="391">
        <v>0</v>
      </c>
      <c r="Q170" s="391">
        <v>0</v>
      </c>
      <c r="R170" s="391">
        <v>0</v>
      </c>
      <c r="S170" s="391">
        <v>0</v>
      </c>
      <c r="T170" s="391"/>
      <c r="U170" s="391"/>
      <c r="V170" s="391">
        <f>_xlfn.IFNA(VLOOKUP(A170,[3]進出口值表查詢結果!$C$11:$F$68,4,0),-[4]整車!$B$22)</f>
        <v>0</v>
      </c>
      <c r="W170" s="391">
        <f>_xlfn.IFNA(VLOOKUP(A170,[3]進出口值表查詢結果!$C$11:$F$68,3,0),-[4]整車!$B$22)</f>
        <v>0</v>
      </c>
      <c r="X170" s="391">
        <f>_xlfn.IFNA(VLOOKUP(A170,[5]進出口值表查詢結果!$C$11:$F$75,4,0),-[4]整車!$B$22)</f>
        <v>0</v>
      </c>
      <c r="Y170" s="391">
        <f>_xlfn.IFNA(VLOOKUP(A170,[5]進出口值表查詢結果!$C$11:$F$75,3,0),-[4]整車!$B$22)</f>
        <v>0</v>
      </c>
      <c r="Z170" s="385">
        <f t="shared" si="29"/>
        <v>6</v>
      </c>
      <c r="AA170" s="385">
        <f t="shared" si="30"/>
        <v>400</v>
      </c>
    </row>
    <row r="171" spans="1:27">
      <c r="A171" s="427" t="s">
        <v>353</v>
      </c>
      <c r="B171" s="391"/>
      <c r="C171" s="391"/>
      <c r="D171" s="391"/>
      <c r="E171" s="391"/>
      <c r="F171" s="391">
        <v>0</v>
      </c>
      <c r="G171" s="391"/>
      <c r="H171" s="391">
        <v>0</v>
      </c>
      <c r="I171" s="391">
        <v>0</v>
      </c>
      <c r="J171" s="392"/>
      <c r="K171" s="393"/>
      <c r="L171" s="391">
        <v>0</v>
      </c>
      <c r="M171" s="391">
        <v>0</v>
      </c>
      <c r="N171" s="391">
        <v>0</v>
      </c>
      <c r="O171" s="391">
        <v>0</v>
      </c>
      <c r="P171" s="391">
        <v>12</v>
      </c>
      <c r="Q171" s="391">
        <v>407</v>
      </c>
      <c r="R171" s="391">
        <v>0</v>
      </c>
      <c r="S171" s="391">
        <v>0</v>
      </c>
      <c r="T171" s="391"/>
      <c r="U171" s="391"/>
      <c r="V171" s="391">
        <f>_xlfn.IFNA(VLOOKUP(A171,[3]進出口值表查詢結果!$C$11:$F$68,4,0),-[4]整車!$B$22)</f>
        <v>0</v>
      </c>
      <c r="W171" s="391">
        <f>_xlfn.IFNA(VLOOKUP(A171,[3]進出口值表查詢結果!$C$11:$F$68,3,0),-[4]整車!$B$22)</f>
        <v>0</v>
      </c>
      <c r="X171" s="391">
        <f>_xlfn.IFNA(VLOOKUP(A171,[5]進出口值表查詢結果!$C$11:$F$75,4,0),-[4]整車!$B$22)</f>
        <v>40</v>
      </c>
      <c r="Y171" s="391">
        <f>_xlfn.IFNA(VLOOKUP(A171,[5]進出口值表查詢結果!$C$11:$F$75,3,0),-[4]整車!$B$22)</f>
        <v>420</v>
      </c>
      <c r="Z171" s="385">
        <f t="shared" si="29"/>
        <v>52</v>
      </c>
      <c r="AA171" s="385">
        <f t="shared" si="30"/>
        <v>827</v>
      </c>
    </row>
    <row r="172" spans="1:27">
      <c r="A172" s="427" t="s">
        <v>354</v>
      </c>
      <c r="B172" s="391"/>
      <c r="C172" s="391"/>
      <c r="D172" s="391"/>
      <c r="E172" s="391"/>
      <c r="F172" s="391">
        <v>0</v>
      </c>
      <c r="G172" s="391"/>
      <c r="H172" s="391">
        <v>0</v>
      </c>
      <c r="I172" s="391">
        <v>0</v>
      </c>
      <c r="J172" s="392"/>
      <c r="K172" s="393"/>
      <c r="L172" s="391">
        <v>0</v>
      </c>
      <c r="M172" s="391">
        <v>0</v>
      </c>
      <c r="N172" s="391">
        <v>0</v>
      </c>
      <c r="O172" s="391">
        <v>0</v>
      </c>
      <c r="P172" s="391">
        <v>0</v>
      </c>
      <c r="Q172" s="391">
        <v>0</v>
      </c>
      <c r="R172" s="391">
        <v>0</v>
      </c>
      <c r="S172" s="391">
        <v>0</v>
      </c>
      <c r="T172" s="391"/>
      <c r="U172" s="391"/>
      <c r="V172" s="391">
        <f>_xlfn.IFNA(VLOOKUP(A172,[3]進出口值表查詢結果!$C$11:$F$68,4,0),-[4]整車!$B$22)</f>
        <v>0</v>
      </c>
      <c r="W172" s="391">
        <f>_xlfn.IFNA(VLOOKUP(A172,[3]進出口值表查詢結果!$C$11:$F$68,3,0),-[4]整車!$B$22)</f>
        <v>0</v>
      </c>
      <c r="X172" s="391">
        <f>_xlfn.IFNA(VLOOKUP(A172,[5]進出口值表查詢結果!$C$11:$F$75,4,0),-[4]整車!$B$22)</f>
        <v>0</v>
      </c>
      <c r="Y172" s="391">
        <f>_xlfn.IFNA(VLOOKUP(A172,[5]進出口值表查詢結果!$C$11:$F$75,3,0),-[4]整車!$B$22)</f>
        <v>0</v>
      </c>
      <c r="Z172" s="385">
        <f t="shared" si="29"/>
        <v>0</v>
      </c>
      <c r="AA172" s="385">
        <f t="shared" si="30"/>
        <v>0</v>
      </c>
    </row>
    <row r="173" spans="1:27">
      <c r="A173" s="427" t="s">
        <v>194</v>
      </c>
      <c r="B173" s="391"/>
      <c r="C173" s="391"/>
      <c r="D173" s="391"/>
      <c r="E173" s="391"/>
      <c r="F173" s="391">
        <v>0</v>
      </c>
      <c r="G173" s="391"/>
      <c r="H173" s="391">
        <v>0</v>
      </c>
      <c r="I173" s="391">
        <v>0</v>
      </c>
      <c r="J173" s="392"/>
      <c r="K173" s="393"/>
      <c r="L173" s="391">
        <v>0</v>
      </c>
      <c r="M173" s="391">
        <v>0</v>
      </c>
      <c r="N173" s="391">
        <v>0</v>
      </c>
      <c r="O173" s="391">
        <v>0</v>
      </c>
      <c r="P173" s="391">
        <v>0</v>
      </c>
      <c r="Q173" s="391">
        <v>0</v>
      </c>
      <c r="R173" s="391">
        <v>0</v>
      </c>
      <c r="S173" s="391">
        <v>0</v>
      </c>
      <c r="T173" s="391"/>
      <c r="U173" s="391"/>
      <c r="V173" s="391">
        <f>_xlfn.IFNA(VLOOKUP(A173,[3]進出口值表查詢結果!$C$11:$F$68,4,0),-[4]整車!$B$22)</f>
        <v>0</v>
      </c>
      <c r="W173" s="391">
        <f>_xlfn.IFNA(VLOOKUP(A173,[3]進出口值表查詢結果!$C$11:$F$68,3,0),-[4]整車!$B$22)</f>
        <v>0</v>
      </c>
      <c r="X173" s="391">
        <f>_xlfn.IFNA(VLOOKUP(A173,[5]進出口值表查詢結果!$C$11:$F$75,4,0),-[4]整車!$B$22)</f>
        <v>0</v>
      </c>
      <c r="Y173" s="391">
        <f>_xlfn.IFNA(VLOOKUP(A173,[5]進出口值表查詢結果!$C$11:$F$75,3,0),-[4]整車!$B$22)</f>
        <v>0</v>
      </c>
      <c r="Z173" s="385">
        <f t="shared" si="29"/>
        <v>0</v>
      </c>
      <c r="AA173" s="385">
        <f t="shared" si="30"/>
        <v>0</v>
      </c>
    </row>
    <row r="174" spans="1:27">
      <c r="A174" s="427" t="s">
        <v>355</v>
      </c>
      <c r="B174" s="391"/>
      <c r="C174" s="391"/>
      <c r="D174" s="391"/>
      <c r="E174" s="391"/>
      <c r="F174" s="391">
        <v>0</v>
      </c>
      <c r="G174" s="391"/>
      <c r="H174" s="391">
        <v>0</v>
      </c>
      <c r="I174" s="391">
        <v>0</v>
      </c>
      <c r="J174" s="392"/>
      <c r="K174" s="393"/>
      <c r="L174" s="391">
        <v>0</v>
      </c>
      <c r="M174" s="391">
        <v>0</v>
      </c>
      <c r="N174" s="391">
        <v>0</v>
      </c>
      <c r="O174" s="391">
        <v>0</v>
      </c>
      <c r="P174" s="391">
        <v>0</v>
      </c>
      <c r="Q174" s="391">
        <v>0</v>
      </c>
      <c r="R174" s="391">
        <v>0</v>
      </c>
      <c r="S174" s="391">
        <v>0</v>
      </c>
      <c r="T174" s="391"/>
      <c r="U174" s="391"/>
      <c r="V174" s="391">
        <f>_xlfn.IFNA(VLOOKUP(A174,[3]進出口值表查詢結果!$C$11:$F$68,4,0),-[4]整車!$B$22)</f>
        <v>0</v>
      </c>
      <c r="W174" s="391">
        <f>_xlfn.IFNA(VLOOKUP(A174,[3]進出口值表查詢結果!$C$11:$F$68,3,0),-[4]整車!$B$22)</f>
        <v>0</v>
      </c>
      <c r="X174" s="391">
        <f>_xlfn.IFNA(VLOOKUP(A174,[5]進出口值表查詢結果!$C$11:$F$75,4,0),-[4]整車!$B$22)</f>
        <v>18</v>
      </c>
      <c r="Y174" s="391">
        <f>_xlfn.IFNA(VLOOKUP(A174,[5]進出口值表查詢結果!$C$11:$F$75,3,0),-[4]整車!$B$22)</f>
        <v>3324</v>
      </c>
      <c r="Z174" s="385">
        <f t="shared" si="29"/>
        <v>18</v>
      </c>
      <c r="AA174" s="385">
        <f t="shared" si="30"/>
        <v>3324</v>
      </c>
    </row>
    <row r="175" spans="1:27">
      <c r="A175" s="427" t="s">
        <v>356</v>
      </c>
      <c r="B175" s="391"/>
      <c r="C175" s="391"/>
      <c r="D175" s="391"/>
      <c r="E175" s="391"/>
      <c r="F175" s="391">
        <v>0</v>
      </c>
      <c r="G175" s="391"/>
      <c r="H175" s="391">
        <v>0</v>
      </c>
      <c r="I175" s="391">
        <v>0</v>
      </c>
      <c r="J175" s="392"/>
      <c r="K175" s="393"/>
      <c r="L175" s="391">
        <v>0</v>
      </c>
      <c r="M175" s="391">
        <v>0</v>
      </c>
      <c r="N175" s="391">
        <v>0</v>
      </c>
      <c r="O175" s="391">
        <v>0</v>
      </c>
      <c r="P175" s="391">
        <v>0</v>
      </c>
      <c r="Q175" s="391">
        <v>0</v>
      </c>
      <c r="R175" s="391">
        <v>0</v>
      </c>
      <c r="S175" s="391">
        <v>0</v>
      </c>
      <c r="T175" s="391"/>
      <c r="U175" s="391"/>
      <c r="V175" s="391">
        <f>_xlfn.IFNA(VLOOKUP(A175,[3]進出口值表查詢結果!$C$11:$F$68,4,0),-[4]整車!$B$22)</f>
        <v>0</v>
      </c>
      <c r="W175" s="391">
        <f>_xlfn.IFNA(VLOOKUP(A175,[3]進出口值表查詢結果!$C$11:$F$68,3,0),-[4]整車!$B$22)</f>
        <v>0</v>
      </c>
      <c r="X175" s="391">
        <f>_xlfn.IFNA(VLOOKUP(A175,[5]進出口值表查詢結果!$C$11:$F$75,4,0),-[4]整車!$B$22)</f>
        <v>0</v>
      </c>
      <c r="Y175" s="391">
        <f>_xlfn.IFNA(VLOOKUP(A175,[5]進出口值表查詢結果!$C$11:$F$75,3,0),-[4]整車!$B$22)</f>
        <v>0</v>
      </c>
      <c r="Z175" s="385">
        <f t="shared" si="29"/>
        <v>0</v>
      </c>
      <c r="AA175" s="385">
        <f t="shared" si="30"/>
        <v>0</v>
      </c>
    </row>
    <row r="176" spans="1:27">
      <c r="A176" s="427" t="s">
        <v>357</v>
      </c>
      <c r="B176" s="391"/>
      <c r="C176" s="391"/>
      <c r="D176" s="391"/>
      <c r="E176" s="391"/>
      <c r="F176" s="391">
        <v>0</v>
      </c>
      <c r="G176" s="391"/>
      <c r="H176" s="391">
        <v>0</v>
      </c>
      <c r="I176" s="391">
        <v>0</v>
      </c>
      <c r="J176" s="392"/>
      <c r="K176" s="393"/>
      <c r="L176" s="391">
        <v>0</v>
      </c>
      <c r="M176" s="391">
        <v>0</v>
      </c>
      <c r="N176" s="391">
        <v>0</v>
      </c>
      <c r="O176" s="391">
        <v>0</v>
      </c>
      <c r="P176" s="391">
        <v>0</v>
      </c>
      <c r="Q176" s="391">
        <v>0</v>
      </c>
      <c r="R176" s="391">
        <v>0</v>
      </c>
      <c r="S176" s="391">
        <v>0</v>
      </c>
      <c r="T176" s="391"/>
      <c r="U176" s="391"/>
      <c r="V176" s="391">
        <f>_xlfn.IFNA(VLOOKUP(A176,[3]進出口值表查詢結果!$C$11:$F$68,4,0),-[4]整車!$B$22)</f>
        <v>0</v>
      </c>
      <c r="W176" s="391">
        <f>_xlfn.IFNA(VLOOKUP(A176,[3]進出口值表查詢結果!$C$11:$F$68,3,0),-[4]整車!$B$22)</f>
        <v>0</v>
      </c>
      <c r="X176" s="391">
        <f>_xlfn.IFNA(VLOOKUP(A176,[5]進出口值表查詢結果!$C$11:$F$75,4,0),-[4]整車!$B$22)</f>
        <v>0</v>
      </c>
      <c r="Y176" s="391">
        <f>_xlfn.IFNA(VLOOKUP(A176,[5]進出口值表查詢結果!$C$11:$F$75,3,0),-[4]整車!$B$22)</f>
        <v>0</v>
      </c>
      <c r="Z176" s="385">
        <f t="shared" si="29"/>
        <v>0</v>
      </c>
      <c r="AA176" s="385">
        <f t="shared" si="30"/>
        <v>0</v>
      </c>
    </row>
    <row r="177" spans="1:27">
      <c r="A177" s="427" t="s">
        <v>358</v>
      </c>
      <c r="B177" s="391"/>
      <c r="C177" s="391"/>
      <c r="D177" s="391"/>
      <c r="E177" s="391"/>
      <c r="F177" s="391">
        <v>0</v>
      </c>
      <c r="G177" s="391"/>
      <c r="H177" s="391">
        <v>0</v>
      </c>
      <c r="I177" s="391">
        <v>0</v>
      </c>
      <c r="J177" s="392"/>
      <c r="K177" s="393"/>
      <c r="L177" s="391">
        <v>0</v>
      </c>
      <c r="M177" s="391">
        <v>0</v>
      </c>
      <c r="N177" s="391">
        <v>0</v>
      </c>
      <c r="O177" s="391">
        <v>0</v>
      </c>
      <c r="P177" s="391">
        <v>0</v>
      </c>
      <c r="Q177" s="391">
        <v>0</v>
      </c>
      <c r="R177" s="391">
        <v>0</v>
      </c>
      <c r="S177" s="391">
        <v>0</v>
      </c>
      <c r="T177" s="391"/>
      <c r="U177" s="391"/>
      <c r="V177" s="391">
        <f>_xlfn.IFNA(VLOOKUP(A177,[3]進出口值表查詢結果!$C$11:$F$68,4,0),-[4]整車!$B$22)</f>
        <v>0</v>
      </c>
      <c r="W177" s="391">
        <f>_xlfn.IFNA(VLOOKUP(A177,[3]進出口值表查詢結果!$C$11:$F$68,3,0),-[4]整車!$B$22)</f>
        <v>0</v>
      </c>
      <c r="X177" s="391">
        <f>_xlfn.IFNA(VLOOKUP(A177,[5]進出口值表查詢結果!$C$11:$F$75,4,0),-[4]整車!$B$22)</f>
        <v>0</v>
      </c>
      <c r="Y177" s="391">
        <f>_xlfn.IFNA(VLOOKUP(A177,[5]進出口值表查詢結果!$C$11:$F$75,3,0),-[4]整車!$B$22)</f>
        <v>0</v>
      </c>
      <c r="Z177" s="385">
        <f t="shared" si="29"/>
        <v>0</v>
      </c>
      <c r="AA177" s="385">
        <f t="shared" si="30"/>
        <v>0</v>
      </c>
    </row>
    <row r="178" spans="1:27">
      <c r="A178" s="427" t="s">
        <v>359</v>
      </c>
      <c r="B178" s="391"/>
      <c r="C178" s="391"/>
      <c r="D178" s="391"/>
      <c r="E178" s="391"/>
      <c r="F178" s="391">
        <v>0</v>
      </c>
      <c r="G178" s="391"/>
      <c r="H178" s="391">
        <v>0</v>
      </c>
      <c r="I178" s="391">
        <v>0</v>
      </c>
      <c r="J178" s="392"/>
      <c r="K178" s="393">
        <v>0</v>
      </c>
      <c r="L178" s="391">
        <v>0</v>
      </c>
      <c r="M178" s="391">
        <v>0</v>
      </c>
      <c r="N178" s="391">
        <v>0</v>
      </c>
      <c r="O178" s="391">
        <v>0</v>
      </c>
      <c r="P178" s="391">
        <v>0</v>
      </c>
      <c r="Q178" s="391">
        <v>0</v>
      </c>
      <c r="R178" s="391">
        <v>0</v>
      </c>
      <c r="S178" s="391">
        <v>0</v>
      </c>
      <c r="T178" s="391"/>
      <c r="U178" s="391"/>
      <c r="V178" s="391">
        <f>_xlfn.IFNA(VLOOKUP(A178,[3]進出口值表查詢結果!$C$11:$F$68,4,0),-[4]整車!$B$22)</f>
        <v>0</v>
      </c>
      <c r="W178" s="391">
        <f>_xlfn.IFNA(VLOOKUP(A178,[3]進出口值表查詢結果!$C$11:$F$68,3,0),-[4]整車!$B$22)</f>
        <v>0</v>
      </c>
      <c r="X178" s="391">
        <f>_xlfn.IFNA(VLOOKUP(A178,[5]進出口值表查詢結果!$C$11:$F$75,4,0),-[4]整車!$B$22)</f>
        <v>0</v>
      </c>
      <c r="Y178" s="391">
        <f>_xlfn.IFNA(VLOOKUP(A178,[5]進出口值表查詢結果!$C$11:$F$75,3,0),-[4]整車!$B$22)</f>
        <v>0</v>
      </c>
      <c r="Z178" s="385">
        <f t="shared" si="29"/>
        <v>0</v>
      </c>
      <c r="AA178" s="385">
        <f t="shared" si="30"/>
        <v>0</v>
      </c>
    </row>
    <row r="179" spans="1:27">
      <c r="A179" s="427" t="s">
        <v>360</v>
      </c>
      <c r="B179" s="391"/>
      <c r="C179" s="391"/>
      <c r="D179" s="391"/>
      <c r="E179" s="391"/>
      <c r="F179" s="391">
        <v>0</v>
      </c>
      <c r="G179" s="391"/>
      <c r="H179" s="391">
        <v>0</v>
      </c>
      <c r="I179" s="391">
        <v>0</v>
      </c>
      <c r="J179" s="392"/>
      <c r="K179" s="393">
        <v>0</v>
      </c>
      <c r="L179" s="391">
        <v>0</v>
      </c>
      <c r="M179" s="391">
        <v>0</v>
      </c>
      <c r="N179" s="391">
        <v>0</v>
      </c>
      <c r="O179" s="391">
        <v>0</v>
      </c>
      <c r="P179" s="391">
        <v>0</v>
      </c>
      <c r="Q179" s="391">
        <v>0</v>
      </c>
      <c r="R179" s="391">
        <v>0</v>
      </c>
      <c r="S179" s="391">
        <v>0</v>
      </c>
      <c r="T179" s="391"/>
      <c r="U179" s="391"/>
      <c r="V179" s="391">
        <f>_xlfn.IFNA(VLOOKUP(A179,[3]進出口值表查詢結果!$C$11:$F$68,4,0),-[4]整車!$B$22)</f>
        <v>0</v>
      </c>
      <c r="W179" s="391">
        <f>_xlfn.IFNA(VLOOKUP(A179,[3]進出口值表查詢結果!$C$11:$F$68,3,0),-[4]整車!$B$22)</f>
        <v>0</v>
      </c>
      <c r="X179" s="391">
        <f>_xlfn.IFNA(VLOOKUP(A179,[5]進出口值表查詢結果!$C$11:$F$75,4,0),-[4]整車!$B$22)</f>
        <v>0</v>
      </c>
      <c r="Y179" s="391">
        <f>_xlfn.IFNA(VLOOKUP(A179,[5]進出口值表查詢結果!$C$11:$F$75,3,0),-[4]整車!$B$22)</f>
        <v>0</v>
      </c>
      <c r="Z179" s="385">
        <f t="shared" si="29"/>
        <v>0</v>
      </c>
      <c r="AA179" s="385">
        <f t="shared" si="30"/>
        <v>0</v>
      </c>
    </row>
    <row r="180" spans="1:27">
      <c r="A180" s="427" t="s">
        <v>361</v>
      </c>
      <c r="B180" s="391"/>
      <c r="C180" s="391"/>
      <c r="D180" s="391"/>
      <c r="E180" s="391"/>
      <c r="F180" s="391">
        <v>0</v>
      </c>
      <c r="G180" s="391"/>
      <c r="H180" s="391">
        <v>0</v>
      </c>
      <c r="I180" s="391">
        <v>0</v>
      </c>
      <c r="J180" s="392"/>
      <c r="K180" s="393">
        <v>0</v>
      </c>
      <c r="L180" s="391">
        <v>0</v>
      </c>
      <c r="M180" s="391">
        <v>0</v>
      </c>
      <c r="N180" s="391">
        <v>0</v>
      </c>
      <c r="O180" s="391">
        <v>0</v>
      </c>
      <c r="P180" s="391">
        <v>0</v>
      </c>
      <c r="Q180" s="391">
        <v>0</v>
      </c>
      <c r="R180" s="391">
        <v>0</v>
      </c>
      <c r="S180" s="391">
        <v>0</v>
      </c>
      <c r="T180" s="391"/>
      <c r="U180" s="391"/>
      <c r="V180" s="391">
        <f>_xlfn.IFNA(VLOOKUP(A180,[3]進出口值表查詢結果!$C$11:$F$68,4,0),-[4]整車!$B$22)</f>
        <v>0</v>
      </c>
      <c r="W180" s="391">
        <f>_xlfn.IFNA(VLOOKUP(A180,[3]進出口值表查詢結果!$C$11:$F$68,3,0),-[4]整車!$B$22)</f>
        <v>0</v>
      </c>
      <c r="X180" s="391">
        <f>_xlfn.IFNA(VLOOKUP(A180,[5]進出口值表查詢結果!$C$11:$F$75,4,0),-[4]整車!$B$22)</f>
        <v>0</v>
      </c>
      <c r="Y180" s="391">
        <f>_xlfn.IFNA(VLOOKUP(A180,[5]進出口值表查詢結果!$C$11:$F$75,3,0),-[4]整車!$B$22)</f>
        <v>0</v>
      </c>
      <c r="Z180" s="385">
        <f t="shared" si="29"/>
        <v>0</v>
      </c>
      <c r="AA180" s="385">
        <f t="shared" si="30"/>
        <v>0</v>
      </c>
    </row>
    <row r="181" spans="1:27">
      <c r="A181" s="427" t="s">
        <v>362</v>
      </c>
      <c r="B181" s="391"/>
      <c r="C181" s="391"/>
      <c r="D181" s="391"/>
      <c r="E181" s="391"/>
      <c r="F181" s="391">
        <v>0</v>
      </c>
      <c r="G181" s="391"/>
      <c r="H181" s="391">
        <v>0</v>
      </c>
      <c r="I181" s="391">
        <v>0</v>
      </c>
      <c r="J181" s="392"/>
      <c r="K181" s="393">
        <v>0</v>
      </c>
      <c r="L181" s="391">
        <v>0</v>
      </c>
      <c r="M181" s="391">
        <v>0</v>
      </c>
      <c r="N181" s="391">
        <v>0</v>
      </c>
      <c r="O181" s="391">
        <v>0</v>
      </c>
      <c r="P181" s="391">
        <v>0</v>
      </c>
      <c r="Q181" s="391">
        <v>0</v>
      </c>
      <c r="R181" s="391">
        <v>0</v>
      </c>
      <c r="S181" s="391">
        <v>0</v>
      </c>
      <c r="T181" s="391"/>
      <c r="U181" s="391"/>
      <c r="V181" s="391">
        <f>_xlfn.IFNA(VLOOKUP(A181,[3]進出口值表查詢結果!$C$11:$F$68,4,0),-[4]整車!$B$22)</f>
        <v>0</v>
      </c>
      <c r="W181" s="391">
        <f>_xlfn.IFNA(VLOOKUP(A181,[3]進出口值表查詢結果!$C$11:$F$68,3,0),-[4]整車!$B$22)</f>
        <v>0</v>
      </c>
      <c r="X181" s="391">
        <f>_xlfn.IFNA(VLOOKUP(A181,[5]進出口值表查詢結果!$C$11:$F$75,4,0),-[4]整車!$B$22)</f>
        <v>0</v>
      </c>
      <c r="Y181" s="391">
        <f>_xlfn.IFNA(VLOOKUP(A181,[5]進出口值表查詢結果!$C$11:$F$75,3,0),-[4]整車!$B$22)</f>
        <v>0</v>
      </c>
      <c r="Z181" s="385">
        <f t="shared" si="29"/>
        <v>0</v>
      </c>
      <c r="AA181" s="385">
        <f t="shared" si="30"/>
        <v>0</v>
      </c>
    </row>
    <row r="182" spans="1:27">
      <c r="A182" s="427" t="s">
        <v>363</v>
      </c>
      <c r="B182" s="391"/>
      <c r="C182" s="391"/>
      <c r="D182" s="391"/>
      <c r="E182" s="391"/>
      <c r="F182" s="391">
        <v>0</v>
      </c>
      <c r="G182" s="391"/>
      <c r="H182" s="391">
        <v>0</v>
      </c>
      <c r="I182" s="391">
        <v>0</v>
      </c>
      <c r="J182" s="392"/>
      <c r="K182" s="393">
        <v>0</v>
      </c>
      <c r="L182" s="391">
        <v>0</v>
      </c>
      <c r="M182" s="391">
        <v>0</v>
      </c>
      <c r="N182" s="391">
        <v>0</v>
      </c>
      <c r="O182" s="391">
        <v>0</v>
      </c>
      <c r="P182" s="391">
        <v>0</v>
      </c>
      <c r="Q182" s="391">
        <v>0</v>
      </c>
      <c r="R182" s="391">
        <v>0</v>
      </c>
      <c r="S182" s="391">
        <v>0</v>
      </c>
      <c r="T182" s="391"/>
      <c r="U182" s="391"/>
      <c r="V182" s="391">
        <f>_xlfn.IFNA(VLOOKUP(A182,[3]進出口值表查詢結果!$C$11:$F$68,4,0),-[4]整車!$B$22)</f>
        <v>0</v>
      </c>
      <c r="W182" s="391">
        <f>_xlfn.IFNA(VLOOKUP(A182,[3]進出口值表查詢結果!$C$11:$F$68,3,0),-[4]整車!$B$22)</f>
        <v>0</v>
      </c>
      <c r="X182" s="391">
        <f>_xlfn.IFNA(VLOOKUP(A182,[5]進出口值表查詢結果!$C$11:$F$75,4,0),-[4]整車!$B$22)</f>
        <v>0</v>
      </c>
      <c r="Y182" s="391">
        <f>_xlfn.IFNA(VLOOKUP(A182,[5]進出口值表查詢結果!$C$11:$F$75,3,0),-[4]整車!$B$22)</f>
        <v>0</v>
      </c>
      <c r="Z182" s="385">
        <f t="shared" si="29"/>
        <v>0</v>
      </c>
      <c r="AA182" s="385">
        <f t="shared" si="30"/>
        <v>0</v>
      </c>
    </row>
    <row r="183" spans="1:27">
      <c r="A183" s="427" t="s">
        <v>364</v>
      </c>
      <c r="B183" s="391"/>
      <c r="C183" s="391"/>
      <c r="D183" s="391"/>
      <c r="E183" s="391"/>
      <c r="F183" s="391">
        <v>0</v>
      </c>
      <c r="G183" s="391"/>
      <c r="H183" s="391">
        <v>0</v>
      </c>
      <c r="I183" s="391">
        <v>0</v>
      </c>
      <c r="J183" s="392"/>
      <c r="K183" s="393">
        <v>0</v>
      </c>
      <c r="L183" s="391">
        <v>0</v>
      </c>
      <c r="M183" s="391">
        <v>0</v>
      </c>
      <c r="N183" s="391">
        <v>0</v>
      </c>
      <c r="O183" s="391">
        <v>0</v>
      </c>
      <c r="P183" s="391">
        <v>0</v>
      </c>
      <c r="Q183" s="391">
        <v>0</v>
      </c>
      <c r="R183" s="391">
        <v>0</v>
      </c>
      <c r="S183" s="391">
        <v>0</v>
      </c>
      <c r="T183" s="391"/>
      <c r="U183" s="391"/>
      <c r="V183" s="391">
        <f>_xlfn.IFNA(VLOOKUP(A183,[3]進出口值表查詢結果!$C$11:$F$68,4,0),-[4]整車!$B$22)</f>
        <v>0</v>
      </c>
      <c r="W183" s="391">
        <f>_xlfn.IFNA(VLOOKUP(A183,[3]進出口值表查詢結果!$C$11:$F$68,3,0),-[4]整車!$B$22)</f>
        <v>0</v>
      </c>
      <c r="X183" s="391">
        <f>_xlfn.IFNA(VLOOKUP(A183,[5]進出口值表查詢結果!$C$11:$F$75,4,0),-[4]整車!$B$22)</f>
        <v>0</v>
      </c>
      <c r="Y183" s="391">
        <f>_xlfn.IFNA(VLOOKUP(A183,[5]進出口值表查詢結果!$C$11:$F$75,3,0),-[4]整車!$B$22)</f>
        <v>0</v>
      </c>
      <c r="Z183" s="385">
        <f t="shared" si="29"/>
        <v>0</v>
      </c>
      <c r="AA183" s="385">
        <f t="shared" si="30"/>
        <v>0</v>
      </c>
    </row>
    <row r="184" spans="1:27">
      <c r="A184" s="427" t="s">
        <v>365</v>
      </c>
      <c r="B184" s="391"/>
      <c r="C184" s="391"/>
      <c r="D184" s="391"/>
      <c r="E184" s="391"/>
      <c r="F184" s="391">
        <v>0</v>
      </c>
      <c r="G184" s="391"/>
      <c r="H184" s="391">
        <v>0</v>
      </c>
      <c r="I184" s="391">
        <v>0</v>
      </c>
      <c r="J184" s="392"/>
      <c r="K184" s="393">
        <v>0</v>
      </c>
      <c r="L184" s="391">
        <v>0</v>
      </c>
      <c r="M184" s="391">
        <v>0</v>
      </c>
      <c r="N184" s="391">
        <v>0</v>
      </c>
      <c r="O184" s="391">
        <v>0</v>
      </c>
      <c r="P184" s="391">
        <v>0</v>
      </c>
      <c r="Q184" s="391">
        <v>0</v>
      </c>
      <c r="R184" s="391">
        <v>0</v>
      </c>
      <c r="S184" s="391">
        <v>0</v>
      </c>
      <c r="T184" s="391"/>
      <c r="U184" s="391"/>
      <c r="V184" s="391">
        <f>_xlfn.IFNA(VLOOKUP(A184,[3]進出口值表查詢結果!$C$11:$F$68,4,0),-[4]整車!$B$22)</f>
        <v>0</v>
      </c>
      <c r="W184" s="391">
        <f>_xlfn.IFNA(VLOOKUP(A184,[3]進出口值表查詢結果!$C$11:$F$68,3,0),-[4]整車!$B$22)</f>
        <v>0</v>
      </c>
      <c r="X184" s="391">
        <f>_xlfn.IFNA(VLOOKUP(A184,[5]進出口值表查詢結果!$C$11:$F$75,4,0),-[4]整車!$B$22)</f>
        <v>0</v>
      </c>
      <c r="Y184" s="391">
        <f>_xlfn.IFNA(VLOOKUP(A184,[5]進出口值表查詢結果!$C$11:$F$75,3,0),-[4]整車!$B$22)</f>
        <v>0</v>
      </c>
      <c r="Z184" s="385">
        <f t="shared" si="29"/>
        <v>0</v>
      </c>
      <c r="AA184" s="385">
        <f t="shared" si="30"/>
        <v>0</v>
      </c>
    </row>
    <row r="185" spans="1:27">
      <c r="A185" s="427" t="s">
        <v>366</v>
      </c>
      <c r="B185" s="391"/>
      <c r="C185" s="391"/>
      <c r="D185" s="391"/>
      <c r="E185" s="391"/>
      <c r="F185" s="391">
        <v>0</v>
      </c>
      <c r="G185" s="391"/>
      <c r="H185" s="391">
        <v>0</v>
      </c>
      <c r="I185" s="391">
        <v>0</v>
      </c>
      <c r="J185" s="392"/>
      <c r="K185" s="393">
        <v>0</v>
      </c>
      <c r="L185" s="391">
        <v>0</v>
      </c>
      <c r="M185" s="391">
        <v>0</v>
      </c>
      <c r="N185" s="391">
        <v>0</v>
      </c>
      <c r="O185" s="391">
        <v>0</v>
      </c>
      <c r="P185" s="391">
        <v>0</v>
      </c>
      <c r="Q185" s="391">
        <v>0</v>
      </c>
      <c r="R185" s="391">
        <v>0</v>
      </c>
      <c r="S185" s="391">
        <v>0</v>
      </c>
      <c r="T185" s="391"/>
      <c r="U185" s="391"/>
      <c r="V185" s="391">
        <f>_xlfn.IFNA(VLOOKUP(A185,[3]進出口值表查詢結果!$C$11:$F$68,4,0),-[4]整車!$B$22)</f>
        <v>0</v>
      </c>
      <c r="W185" s="391">
        <f>_xlfn.IFNA(VLOOKUP(A185,[3]進出口值表查詢結果!$C$11:$F$68,3,0),-[4]整車!$B$22)</f>
        <v>0</v>
      </c>
      <c r="X185" s="391">
        <f>_xlfn.IFNA(VLOOKUP(A185,[5]進出口值表查詢結果!$C$11:$F$75,4,0),-[4]整車!$B$22)</f>
        <v>0</v>
      </c>
      <c r="Y185" s="391">
        <f>_xlfn.IFNA(VLOOKUP(A185,[5]進出口值表查詢結果!$C$11:$F$75,3,0),-[4]整車!$B$22)</f>
        <v>0</v>
      </c>
      <c r="Z185" s="385">
        <f t="shared" si="29"/>
        <v>0</v>
      </c>
      <c r="AA185" s="385">
        <f t="shared" si="30"/>
        <v>0</v>
      </c>
    </row>
    <row r="186" spans="1:27">
      <c r="A186" s="427" t="s">
        <v>367</v>
      </c>
      <c r="B186" s="391"/>
      <c r="C186" s="391"/>
      <c r="D186" s="391"/>
      <c r="E186" s="391"/>
      <c r="F186" s="391">
        <v>0</v>
      </c>
      <c r="G186" s="391"/>
      <c r="H186" s="391">
        <v>0</v>
      </c>
      <c r="I186" s="391">
        <v>0</v>
      </c>
      <c r="J186" s="392"/>
      <c r="K186" s="393"/>
      <c r="L186" s="391">
        <v>0</v>
      </c>
      <c r="M186" s="391">
        <v>0</v>
      </c>
      <c r="N186" s="391">
        <v>0</v>
      </c>
      <c r="O186" s="391">
        <v>0</v>
      </c>
      <c r="P186" s="391">
        <v>0</v>
      </c>
      <c r="Q186" s="391">
        <v>0</v>
      </c>
      <c r="R186" s="391">
        <v>0</v>
      </c>
      <c r="S186" s="391">
        <v>0</v>
      </c>
      <c r="T186" s="391"/>
      <c r="U186" s="391"/>
      <c r="V186" s="391">
        <f>_xlfn.IFNA(VLOOKUP(A186,[3]進出口值表查詢結果!$C$11:$F$68,4,0),-[4]整車!$B$22)</f>
        <v>0</v>
      </c>
      <c r="W186" s="391">
        <f>_xlfn.IFNA(VLOOKUP(A186,[3]進出口值表查詢結果!$C$11:$F$68,3,0),-[4]整車!$B$22)</f>
        <v>0</v>
      </c>
      <c r="X186" s="391">
        <f>_xlfn.IFNA(VLOOKUP(A186,[5]進出口值表查詢結果!$C$11:$F$75,4,0),-[4]整車!$B$22)</f>
        <v>0</v>
      </c>
      <c r="Y186" s="391">
        <f>_xlfn.IFNA(VLOOKUP(A186,[5]進出口值表查詢結果!$C$11:$F$75,3,0),-[4]整車!$B$22)</f>
        <v>0</v>
      </c>
      <c r="Z186" s="385">
        <f t="shared" ref="Z186:Z200" si="31">SUM(B186,D186,F186,H186,J186,L186,N186,P186,R186,T186,V186,X186)</f>
        <v>0</v>
      </c>
      <c r="AA186" s="385"/>
    </row>
    <row r="187" spans="1:27">
      <c r="A187" s="427" t="s">
        <v>368</v>
      </c>
      <c r="B187" s="391"/>
      <c r="C187" s="391"/>
      <c r="D187" s="391"/>
      <c r="E187" s="391"/>
      <c r="F187" s="391">
        <v>0</v>
      </c>
      <c r="G187" s="391"/>
      <c r="H187" s="391">
        <v>0</v>
      </c>
      <c r="I187" s="391">
        <v>0</v>
      </c>
      <c r="J187" s="392"/>
      <c r="K187" s="393">
        <v>0</v>
      </c>
      <c r="L187" s="391">
        <v>0</v>
      </c>
      <c r="M187" s="391">
        <v>0</v>
      </c>
      <c r="N187" s="391">
        <v>0</v>
      </c>
      <c r="O187" s="391">
        <v>0</v>
      </c>
      <c r="P187" s="391">
        <v>0</v>
      </c>
      <c r="Q187" s="391">
        <v>0</v>
      </c>
      <c r="R187" s="391">
        <v>0</v>
      </c>
      <c r="S187" s="391">
        <v>0</v>
      </c>
      <c r="T187" s="391"/>
      <c r="U187" s="391"/>
      <c r="V187" s="391">
        <f>_xlfn.IFNA(VLOOKUP(A187,[3]進出口值表查詢結果!$C$11:$F$68,4,0),-[4]整車!$B$22)</f>
        <v>0</v>
      </c>
      <c r="W187" s="391">
        <f>_xlfn.IFNA(VLOOKUP(A187,[3]進出口值表查詢結果!$C$11:$F$68,3,0),-[4]整車!$B$22)</f>
        <v>0</v>
      </c>
      <c r="X187" s="391">
        <f>_xlfn.IFNA(VLOOKUP(A187,[5]進出口值表查詢結果!$C$11:$F$75,4,0),-[4]整車!$B$22)</f>
        <v>0</v>
      </c>
      <c r="Y187" s="391">
        <f>_xlfn.IFNA(VLOOKUP(A187,[5]進出口值表查詢結果!$C$11:$F$75,3,0),-[4]整車!$B$22)</f>
        <v>0</v>
      </c>
      <c r="Z187" s="385">
        <f t="shared" si="31"/>
        <v>0</v>
      </c>
      <c r="AA187" s="385">
        <f t="shared" ref="AA187:AA200" si="32">SUM(C187,E187,G187,I187,K187,M187,O187,Q187,S187,U187,W187,Y187)</f>
        <v>0</v>
      </c>
    </row>
    <row r="188" spans="1:27">
      <c r="A188" s="427" t="s">
        <v>369</v>
      </c>
      <c r="B188" s="391"/>
      <c r="C188" s="391"/>
      <c r="D188" s="391"/>
      <c r="E188" s="391"/>
      <c r="F188" s="391">
        <v>0</v>
      </c>
      <c r="G188" s="391"/>
      <c r="H188" s="391">
        <v>0</v>
      </c>
      <c r="I188" s="391">
        <v>0</v>
      </c>
      <c r="J188" s="392"/>
      <c r="K188" s="393">
        <v>0</v>
      </c>
      <c r="L188" s="391">
        <v>0</v>
      </c>
      <c r="M188" s="391">
        <v>0</v>
      </c>
      <c r="N188" s="391">
        <v>0</v>
      </c>
      <c r="O188" s="391">
        <v>0</v>
      </c>
      <c r="P188" s="391">
        <v>0</v>
      </c>
      <c r="Q188" s="391">
        <v>0</v>
      </c>
      <c r="R188" s="391">
        <v>0</v>
      </c>
      <c r="S188" s="391">
        <v>0</v>
      </c>
      <c r="T188" s="391"/>
      <c r="U188" s="391"/>
      <c r="V188" s="391">
        <f>_xlfn.IFNA(VLOOKUP(A188,[3]進出口值表查詢結果!$C$11:$F$68,4,0),-[4]整車!$B$22)</f>
        <v>0</v>
      </c>
      <c r="W188" s="391">
        <f>_xlfn.IFNA(VLOOKUP(A188,[3]進出口值表查詢結果!$C$11:$F$68,3,0),-[4]整車!$B$22)</f>
        <v>0</v>
      </c>
      <c r="X188" s="391">
        <f>_xlfn.IFNA(VLOOKUP(A188,[5]進出口值表查詢結果!$C$11:$F$75,4,0),-[4]整車!$B$22)</f>
        <v>0</v>
      </c>
      <c r="Y188" s="391">
        <f>_xlfn.IFNA(VLOOKUP(A188,[5]進出口值表查詢結果!$C$11:$F$75,3,0),-[4]整車!$B$22)</f>
        <v>0</v>
      </c>
      <c r="Z188" s="385">
        <f t="shared" si="31"/>
        <v>0</v>
      </c>
      <c r="AA188" s="385">
        <f t="shared" si="32"/>
        <v>0</v>
      </c>
    </row>
    <row r="189" spans="1:27">
      <c r="A189" s="433" t="s">
        <v>370</v>
      </c>
      <c r="B189" s="412">
        <f t="shared" ref="B189:Y189" si="33">SUM(B190:B203)</f>
        <v>0</v>
      </c>
      <c r="C189" s="412">
        <f t="shared" si="33"/>
        <v>0</v>
      </c>
      <c r="D189" s="412">
        <f t="shared" si="33"/>
        <v>0</v>
      </c>
      <c r="E189" s="412">
        <f t="shared" si="33"/>
        <v>0</v>
      </c>
      <c r="F189" s="412">
        <f t="shared" si="33"/>
        <v>0</v>
      </c>
      <c r="G189" s="412">
        <f t="shared" si="33"/>
        <v>0</v>
      </c>
      <c r="H189" s="412">
        <f t="shared" si="33"/>
        <v>10</v>
      </c>
      <c r="I189" s="412">
        <f t="shared" si="33"/>
        <v>1060</v>
      </c>
      <c r="J189" s="413">
        <f t="shared" si="33"/>
        <v>0</v>
      </c>
      <c r="K189" s="414">
        <f t="shared" si="33"/>
        <v>0</v>
      </c>
      <c r="L189" s="412">
        <f t="shared" si="33"/>
        <v>10</v>
      </c>
      <c r="M189" s="412">
        <f t="shared" si="33"/>
        <v>1039</v>
      </c>
      <c r="N189" s="412">
        <f t="shared" si="33"/>
        <v>1</v>
      </c>
      <c r="O189" s="412">
        <f t="shared" si="33"/>
        <v>2028</v>
      </c>
      <c r="P189" s="412">
        <f t="shared" si="33"/>
        <v>0</v>
      </c>
      <c r="Q189" s="412">
        <f t="shared" si="33"/>
        <v>0</v>
      </c>
      <c r="R189" s="412">
        <f t="shared" si="33"/>
        <v>5</v>
      </c>
      <c r="S189" s="412">
        <f t="shared" si="33"/>
        <v>543</v>
      </c>
      <c r="T189" s="412">
        <f t="shared" si="33"/>
        <v>19</v>
      </c>
      <c r="U189" s="412">
        <f t="shared" si="33"/>
        <v>12461</v>
      </c>
      <c r="V189" s="412">
        <f>SUM(V190:V203)</f>
        <v>7</v>
      </c>
      <c r="W189" s="412">
        <f>SUM(W190:W203)</f>
        <v>8701</v>
      </c>
      <c r="X189" s="412">
        <f t="shared" si="33"/>
        <v>0</v>
      </c>
      <c r="Y189" s="412">
        <f t="shared" si="33"/>
        <v>0</v>
      </c>
      <c r="Z189" s="398">
        <f t="shared" si="31"/>
        <v>52</v>
      </c>
      <c r="AA189" s="398">
        <f t="shared" si="32"/>
        <v>25832</v>
      </c>
    </row>
    <row r="190" spans="1:27">
      <c r="A190" s="394" t="s">
        <v>142</v>
      </c>
      <c r="B190" s="391"/>
      <c r="C190" s="391"/>
      <c r="D190" s="391">
        <v>0</v>
      </c>
      <c r="E190" s="391">
        <v>0</v>
      </c>
      <c r="F190" s="391">
        <v>0</v>
      </c>
      <c r="G190" s="391"/>
      <c r="H190" s="391">
        <v>0</v>
      </c>
      <c r="I190" s="391">
        <v>0</v>
      </c>
      <c r="J190" s="392">
        <v>0</v>
      </c>
      <c r="K190" s="393">
        <v>0</v>
      </c>
      <c r="L190" s="391">
        <v>0</v>
      </c>
      <c r="M190" s="391">
        <v>0</v>
      </c>
      <c r="N190" s="391">
        <v>0</v>
      </c>
      <c r="O190" s="391">
        <v>0</v>
      </c>
      <c r="P190" s="391">
        <v>0</v>
      </c>
      <c r="Q190" s="391">
        <v>0</v>
      </c>
      <c r="R190" s="391">
        <v>0</v>
      </c>
      <c r="S190" s="391">
        <v>0</v>
      </c>
      <c r="T190" s="391"/>
      <c r="U190" s="391"/>
      <c r="V190" s="391">
        <f>_xlfn.IFNA(VLOOKUP(A190,[3]進出口值表查詢結果!$C$11:$F$68,4,0),-[4]整車!$B$22)</f>
        <v>0</v>
      </c>
      <c r="W190" s="391">
        <f>_xlfn.IFNA(VLOOKUP(A190,[3]進出口值表查詢結果!$C$11:$F$68,3,0),-[4]整車!$B$22)</f>
        <v>0</v>
      </c>
      <c r="X190" s="391">
        <f>_xlfn.IFNA(VLOOKUP(A190,[5]進出口值表查詢結果!$C$11:$F$80,4,0),-[4]整車!$B$22)</f>
        <v>0</v>
      </c>
      <c r="Y190" s="391">
        <f>_xlfn.IFNA(VLOOKUP(A190,[5]進出口值表查詢結果!$C$11:$F$80,3,0),-[4]整車!$B$22)</f>
        <v>0</v>
      </c>
      <c r="Z190" s="385">
        <f t="shared" si="31"/>
        <v>0</v>
      </c>
      <c r="AA190" s="385">
        <f t="shared" si="32"/>
        <v>0</v>
      </c>
    </row>
    <row r="191" spans="1:27">
      <c r="A191" s="396" t="s">
        <v>371</v>
      </c>
      <c r="B191" s="391"/>
      <c r="C191" s="391"/>
      <c r="D191" s="391"/>
      <c r="E191" s="391">
        <v>0</v>
      </c>
      <c r="F191" s="391">
        <v>0</v>
      </c>
      <c r="G191" s="391"/>
      <c r="H191" s="391">
        <v>0</v>
      </c>
      <c r="I191" s="391">
        <v>0</v>
      </c>
      <c r="J191" s="392">
        <v>0</v>
      </c>
      <c r="K191" s="393">
        <v>0</v>
      </c>
      <c r="L191" s="391">
        <v>0</v>
      </c>
      <c r="M191" s="391">
        <v>0</v>
      </c>
      <c r="N191" s="391">
        <v>0</v>
      </c>
      <c r="O191" s="391">
        <v>0</v>
      </c>
      <c r="P191" s="391">
        <v>0</v>
      </c>
      <c r="Q191" s="391">
        <v>0</v>
      </c>
      <c r="R191" s="391">
        <v>0</v>
      </c>
      <c r="S191" s="391">
        <v>0</v>
      </c>
      <c r="T191" s="391"/>
      <c r="U191" s="391"/>
      <c r="V191" s="391">
        <f>_xlfn.IFNA(VLOOKUP(A191,[3]進出口值表查詢結果!$C$11:$F$68,4,0),-[4]整車!$B$22)</f>
        <v>0</v>
      </c>
      <c r="W191" s="391">
        <f>_xlfn.IFNA(VLOOKUP(A191,[3]進出口值表查詢結果!$C$11:$F$68,3,0),-[4]整車!$B$22)</f>
        <v>0</v>
      </c>
      <c r="X191" s="391">
        <f>_xlfn.IFNA(VLOOKUP(A191,[5]進出口值表查詢結果!$C$11:$F$80,4,0),-[4]整車!$B$22)</f>
        <v>0</v>
      </c>
      <c r="Y191" s="391">
        <f>_xlfn.IFNA(VLOOKUP(A191,[5]進出口值表查詢結果!$C$11:$F$80,3,0),-[4]整車!$B$22)</f>
        <v>0</v>
      </c>
      <c r="Z191" s="385">
        <f t="shared" si="31"/>
        <v>0</v>
      </c>
      <c r="AA191" s="385">
        <f t="shared" si="32"/>
        <v>0</v>
      </c>
    </row>
    <row r="192" spans="1:27">
      <c r="A192" s="394" t="s">
        <v>372</v>
      </c>
      <c r="B192" s="391"/>
      <c r="C192" s="391"/>
      <c r="D192" s="391"/>
      <c r="E192" s="391">
        <v>0</v>
      </c>
      <c r="F192" s="391">
        <v>0</v>
      </c>
      <c r="G192" s="391"/>
      <c r="H192" s="391">
        <v>0</v>
      </c>
      <c r="I192" s="391">
        <v>0</v>
      </c>
      <c r="J192" s="392">
        <v>0</v>
      </c>
      <c r="K192" s="393">
        <v>0</v>
      </c>
      <c r="L192" s="391">
        <v>0</v>
      </c>
      <c r="M192" s="391">
        <v>0</v>
      </c>
      <c r="N192" s="391">
        <v>0</v>
      </c>
      <c r="O192" s="391">
        <v>0</v>
      </c>
      <c r="P192" s="391">
        <v>0</v>
      </c>
      <c r="Q192" s="391">
        <v>0</v>
      </c>
      <c r="R192" s="391">
        <v>0</v>
      </c>
      <c r="S192" s="391">
        <v>0</v>
      </c>
      <c r="T192" s="391"/>
      <c r="U192" s="391"/>
      <c r="V192" s="391">
        <f>_xlfn.IFNA(VLOOKUP(A192,[3]進出口值表查詢結果!$C$11:$F$68,4,0),-[4]整車!$B$22)</f>
        <v>0</v>
      </c>
      <c r="W192" s="391">
        <f>_xlfn.IFNA(VLOOKUP(A192,[3]進出口值表查詢結果!$C$11:$F$68,3,0),-[4]整車!$B$22)</f>
        <v>0</v>
      </c>
      <c r="X192" s="391">
        <f>_xlfn.IFNA(VLOOKUP(A192,[5]進出口值表查詢結果!$C$11:$F$80,4,0),-[4]整車!$B$22)</f>
        <v>0</v>
      </c>
      <c r="Y192" s="391">
        <f>_xlfn.IFNA(VLOOKUP(A192,[5]進出口值表查詢結果!$C$11:$F$80,3,0),-[4]整車!$B$22)</f>
        <v>0</v>
      </c>
      <c r="Z192" s="385">
        <f t="shared" si="31"/>
        <v>0</v>
      </c>
      <c r="AA192" s="385">
        <f t="shared" si="32"/>
        <v>0</v>
      </c>
    </row>
    <row r="193" spans="1:27">
      <c r="A193" s="416" t="s">
        <v>373</v>
      </c>
      <c r="B193" s="391"/>
      <c r="C193" s="391"/>
      <c r="D193" s="391"/>
      <c r="E193" s="391">
        <v>0</v>
      </c>
      <c r="F193" s="391">
        <v>0</v>
      </c>
      <c r="G193" s="391"/>
      <c r="H193" s="391">
        <v>10</v>
      </c>
      <c r="I193" s="391">
        <v>1060</v>
      </c>
      <c r="J193" s="392">
        <v>0</v>
      </c>
      <c r="K193" s="393">
        <v>0</v>
      </c>
      <c r="L193" s="391">
        <v>0</v>
      </c>
      <c r="M193" s="391">
        <v>0</v>
      </c>
      <c r="N193" s="391">
        <v>0</v>
      </c>
      <c r="O193" s="391">
        <v>0</v>
      </c>
      <c r="P193" s="391">
        <v>0</v>
      </c>
      <c r="Q193" s="391">
        <v>0</v>
      </c>
      <c r="R193" s="391">
        <v>0</v>
      </c>
      <c r="S193" s="391">
        <v>0</v>
      </c>
      <c r="T193" s="391"/>
      <c r="U193" s="391"/>
      <c r="V193" s="391">
        <f>_xlfn.IFNA(VLOOKUP(A193,[3]進出口值表查詢結果!$C$11:$F$68,4,0),-[4]整車!$B$22)</f>
        <v>0</v>
      </c>
      <c r="W193" s="391">
        <f>_xlfn.IFNA(VLOOKUP(A193,[3]進出口值表查詢結果!$C$11:$F$68,3,0),-[4]整車!$B$22)</f>
        <v>0</v>
      </c>
      <c r="X193" s="391">
        <f>_xlfn.IFNA(VLOOKUP(A193,[5]進出口值表查詢結果!$C$11:$F$80,4,0),-[4]整車!$B$22)</f>
        <v>0</v>
      </c>
      <c r="Y193" s="391">
        <f>_xlfn.IFNA(VLOOKUP(A193,[5]進出口值表查詢結果!$C$11:$F$80,3,0),-[4]整車!$B$22)</f>
        <v>0</v>
      </c>
      <c r="Z193" s="385">
        <f t="shared" si="31"/>
        <v>10</v>
      </c>
      <c r="AA193" s="385">
        <f t="shared" si="32"/>
        <v>1060</v>
      </c>
    </row>
    <row r="194" spans="1:27">
      <c r="A194" s="427" t="s">
        <v>374</v>
      </c>
      <c r="B194" s="391"/>
      <c r="C194" s="391"/>
      <c r="D194" s="391"/>
      <c r="E194" s="391">
        <v>0</v>
      </c>
      <c r="F194" s="391">
        <v>0</v>
      </c>
      <c r="G194" s="391"/>
      <c r="H194" s="391">
        <v>0</v>
      </c>
      <c r="I194" s="391">
        <v>0</v>
      </c>
      <c r="J194" s="392">
        <v>0</v>
      </c>
      <c r="K194" s="393">
        <v>0</v>
      </c>
      <c r="L194" s="391">
        <v>0</v>
      </c>
      <c r="M194" s="391">
        <v>0</v>
      </c>
      <c r="N194" s="391">
        <v>0</v>
      </c>
      <c r="O194" s="391">
        <v>0</v>
      </c>
      <c r="P194" s="391">
        <v>0</v>
      </c>
      <c r="Q194" s="391">
        <v>0</v>
      </c>
      <c r="R194" s="391">
        <v>0</v>
      </c>
      <c r="S194" s="391">
        <v>0</v>
      </c>
      <c r="T194" s="391"/>
      <c r="U194" s="391"/>
      <c r="V194" s="391">
        <f>_xlfn.IFNA(VLOOKUP(A194,[3]進出口值表查詢結果!$C$11:$F$68,4,0),-[4]整車!$B$22)</f>
        <v>0</v>
      </c>
      <c r="W194" s="391">
        <f>_xlfn.IFNA(VLOOKUP(A194,[3]進出口值表查詢結果!$C$11:$F$68,3,0),-[4]整車!$B$22)</f>
        <v>0</v>
      </c>
      <c r="X194" s="391">
        <f>_xlfn.IFNA(VLOOKUP(A194,[5]進出口值表查詢結果!$C$11:$F$80,4,0),-[4]整車!$B$22)</f>
        <v>0</v>
      </c>
      <c r="Y194" s="391">
        <f>_xlfn.IFNA(VLOOKUP(A194,[5]進出口值表查詢結果!$C$11:$F$80,3,0),-[4]整車!$B$22)</f>
        <v>0</v>
      </c>
      <c r="Z194" s="385">
        <f t="shared" si="31"/>
        <v>0</v>
      </c>
      <c r="AA194" s="385">
        <f t="shared" si="32"/>
        <v>0</v>
      </c>
    </row>
    <row r="195" spans="1:27">
      <c r="A195" s="394" t="s">
        <v>143</v>
      </c>
      <c r="B195" s="391"/>
      <c r="C195" s="391"/>
      <c r="D195" s="391"/>
      <c r="E195" s="391">
        <v>0</v>
      </c>
      <c r="F195" s="391">
        <v>0</v>
      </c>
      <c r="G195" s="391"/>
      <c r="H195" s="391">
        <v>0</v>
      </c>
      <c r="I195" s="391">
        <v>0</v>
      </c>
      <c r="J195" s="392">
        <v>0</v>
      </c>
      <c r="K195" s="393">
        <v>0</v>
      </c>
      <c r="L195" s="391">
        <v>0</v>
      </c>
      <c r="M195" s="391">
        <v>0</v>
      </c>
      <c r="N195" s="391">
        <v>0</v>
      </c>
      <c r="O195" s="391">
        <v>0</v>
      </c>
      <c r="P195" s="391">
        <v>0</v>
      </c>
      <c r="Q195" s="391">
        <v>0</v>
      </c>
      <c r="R195" s="391">
        <v>0</v>
      </c>
      <c r="S195" s="391">
        <v>0</v>
      </c>
      <c r="T195" s="391"/>
      <c r="U195" s="391"/>
      <c r="V195" s="391">
        <f>_xlfn.IFNA(VLOOKUP(A195,[3]進出口值表查詢結果!$C$11:$F$68,4,0),-[4]整車!$B$22)</f>
        <v>0</v>
      </c>
      <c r="W195" s="391">
        <f>_xlfn.IFNA(VLOOKUP(A195,[3]進出口值表查詢結果!$C$11:$F$68,3,0),-[4]整車!$B$22)</f>
        <v>0</v>
      </c>
      <c r="X195" s="391">
        <f>_xlfn.IFNA(VLOOKUP(A195,[5]進出口值表查詢結果!$C$11:$F$80,4,0),-[4]整車!$B$22)</f>
        <v>0</v>
      </c>
      <c r="Y195" s="391">
        <f>_xlfn.IFNA(VLOOKUP(A195,[5]進出口值表查詢結果!$C$11:$F$80,3,0),-[4]整車!$B$22)</f>
        <v>0</v>
      </c>
      <c r="Z195" s="385">
        <f t="shared" si="31"/>
        <v>0</v>
      </c>
      <c r="AA195" s="385">
        <f t="shared" si="32"/>
        <v>0</v>
      </c>
    </row>
    <row r="196" spans="1:27">
      <c r="A196" s="427" t="s">
        <v>375</v>
      </c>
      <c r="B196" s="391"/>
      <c r="C196" s="391"/>
      <c r="D196" s="391"/>
      <c r="E196" s="391">
        <v>0</v>
      </c>
      <c r="F196" s="391">
        <v>0</v>
      </c>
      <c r="G196" s="391"/>
      <c r="H196" s="391">
        <v>0</v>
      </c>
      <c r="I196" s="391">
        <v>0</v>
      </c>
      <c r="J196" s="392">
        <v>0</v>
      </c>
      <c r="K196" s="393">
        <v>0</v>
      </c>
      <c r="L196" s="391">
        <v>0</v>
      </c>
      <c r="M196" s="391">
        <v>0</v>
      </c>
      <c r="N196" s="391">
        <v>0</v>
      </c>
      <c r="O196" s="391">
        <v>0</v>
      </c>
      <c r="P196" s="391">
        <v>0</v>
      </c>
      <c r="Q196" s="391">
        <v>0</v>
      </c>
      <c r="R196" s="391">
        <v>0</v>
      </c>
      <c r="S196" s="391">
        <v>0</v>
      </c>
      <c r="T196" s="391">
        <v>19</v>
      </c>
      <c r="U196" s="391">
        <v>12461</v>
      </c>
      <c r="V196" s="391">
        <f>_xlfn.IFNA(VLOOKUP(A196,[3]進出口值表查詢結果!$C$11:$F$68,4,0),-[4]整車!$B$22)</f>
        <v>0</v>
      </c>
      <c r="W196" s="391">
        <f>_xlfn.IFNA(VLOOKUP(A196,[3]進出口值表查詢結果!$C$11:$F$68,3,0),-[4]整車!$B$22)</f>
        <v>0</v>
      </c>
      <c r="X196" s="391">
        <f>_xlfn.IFNA(VLOOKUP(A196,[5]進出口值表查詢結果!$C$11:$F$80,4,0),-[4]整車!$B$22)</f>
        <v>0</v>
      </c>
      <c r="Y196" s="391">
        <f>_xlfn.IFNA(VLOOKUP(A196,[5]進出口值表查詢結果!$C$11:$F$80,3,0),-[4]整車!$B$22)</f>
        <v>0</v>
      </c>
      <c r="Z196" s="385">
        <f t="shared" si="31"/>
        <v>19</v>
      </c>
      <c r="AA196" s="385">
        <f t="shared" si="32"/>
        <v>12461</v>
      </c>
    </row>
    <row r="197" spans="1:27">
      <c r="A197" s="427" t="s">
        <v>376</v>
      </c>
      <c r="B197" s="391"/>
      <c r="C197" s="391"/>
      <c r="D197" s="391"/>
      <c r="E197" s="391">
        <v>0</v>
      </c>
      <c r="F197" s="391">
        <v>0</v>
      </c>
      <c r="G197" s="391"/>
      <c r="H197" s="391">
        <v>0</v>
      </c>
      <c r="I197" s="391">
        <v>0</v>
      </c>
      <c r="J197" s="392">
        <v>0</v>
      </c>
      <c r="K197" s="393">
        <v>0</v>
      </c>
      <c r="L197" s="391">
        <v>0</v>
      </c>
      <c r="M197" s="391">
        <v>0</v>
      </c>
      <c r="N197" s="391">
        <v>0</v>
      </c>
      <c r="O197" s="391">
        <v>0</v>
      </c>
      <c r="P197" s="391">
        <v>0</v>
      </c>
      <c r="Q197" s="391">
        <v>0</v>
      </c>
      <c r="R197" s="391">
        <v>0</v>
      </c>
      <c r="S197" s="391">
        <v>0</v>
      </c>
      <c r="T197" s="391"/>
      <c r="U197" s="391"/>
      <c r="V197" s="391">
        <f>_xlfn.IFNA(VLOOKUP(A197,[3]進出口值表查詢結果!$C$11:$F$68,4,0),-[4]整車!$B$22)</f>
        <v>0</v>
      </c>
      <c r="W197" s="391">
        <f>_xlfn.IFNA(VLOOKUP(A197,[3]進出口值表查詢結果!$C$11:$F$68,3,0),-[4]整車!$B$22)</f>
        <v>0</v>
      </c>
      <c r="X197" s="391">
        <f>_xlfn.IFNA(VLOOKUP(A197,[5]進出口值表查詢結果!$C$11:$F$80,4,0),-[4]整車!$B$22)</f>
        <v>0</v>
      </c>
      <c r="Y197" s="391">
        <f>_xlfn.IFNA(VLOOKUP(A197,[5]進出口值表查詢結果!$C$11:$F$80,3,0),-[4]整車!$B$22)</f>
        <v>0</v>
      </c>
      <c r="Z197" s="385">
        <f t="shared" si="31"/>
        <v>0</v>
      </c>
      <c r="AA197" s="385">
        <f t="shared" si="32"/>
        <v>0</v>
      </c>
    </row>
    <row r="198" spans="1:27">
      <c r="A198" s="427" t="s">
        <v>377</v>
      </c>
      <c r="B198" s="391"/>
      <c r="C198" s="391"/>
      <c r="D198" s="391"/>
      <c r="E198" s="391">
        <v>0</v>
      </c>
      <c r="F198" s="391">
        <v>0</v>
      </c>
      <c r="G198" s="391"/>
      <c r="H198" s="391">
        <v>0</v>
      </c>
      <c r="I198" s="391">
        <v>0</v>
      </c>
      <c r="J198" s="392">
        <v>0</v>
      </c>
      <c r="K198" s="393">
        <v>0</v>
      </c>
      <c r="L198" s="391">
        <v>0</v>
      </c>
      <c r="M198" s="391">
        <v>0</v>
      </c>
      <c r="N198" s="391">
        <v>0</v>
      </c>
      <c r="O198" s="391">
        <v>0</v>
      </c>
      <c r="P198" s="391">
        <v>0</v>
      </c>
      <c r="Q198" s="391">
        <v>0</v>
      </c>
      <c r="R198" s="391">
        <v>0</v>
      </c>
      <c r="S198" s="391">
        <v>0</v>
      </c>
      <c r="T198" s="391"/>
      <c r="U198" s="391"/>
      <c r="V198" s="391">
        <f>_xlfn.IFNA(VLOOKUP(A198,[3]進出口值表查詢結果!$C$11:$F$68,4,0),-[4]整車!$B$22)</f>
        <v>0</v>
      </c>
      <c r="W198" s="391">
        <f>_xlfn.IFNA(VLOOKUP(A198,[3]進出口值表查詢結果!$C$11:$F$68,3,0),-[4]整車!$B$22)</f>
        <v>0</v>
      </c>
      <c r="X198" s="391">
        <f>_xlfn.IFNA(VLOOKUP(A198,[5]進出口值表查詢結果!$C$11:$F$80,4,0),-[4]整車!$B$22)</f>
        <v>0</v>
      </c>
      <c r="Y198" s="391">
        <f>_xlfn.IFNA(VLOOKUP(A198,[5]進出口值表查詢結果!$C$11:$F$80,3,0),-[4]整車!$B$22)</f>
        <v>0</v>
      </c>
      <c r="Z198" s="385">
        <f t="shared" si="31"/>
        <v>0</v>
      </c>
      <c r="AA198" s="385">
        <f t="shared" si="32"/>
        <v>0</v>
      </c>
    </row>
    <row r="199" spans="1:27">
      <c r="A199" s="427" t="s">
        <v>397</v>
      </c>
      <c r="B199" s="391"/>
      <c r="C199" s="391"/>
      <c r="D199" s="391"/>
      <c r="E199" s="391">
        <v>0</v>
      </c>
      <c r="F199" s="391">
        <v>0</v>
      </c>
      <c r="G199" s="391"/>
      <c r="H199" s="391">
        <v>0</v>
      </c>
      <c r="I199" s="391">
        <v>0</v>
      </c>
      <c r="J199" s="392" t="s">
        <v>57</v>
      </c>
      <c r="K199" s="393">
        <v>0</v>
      </c>
      <c r="L199" s="391">
        <v>10</v>
      </c>
      <c r="M199" s="391">
        <v>1039</v>
      </c>
      <c r="N199" s="391">
        <v>0</v>
      </c>
      <c r="O199" s="391">
        <v>0</v>
      </c>
      <c r="P199" s="391">
        <v>0</v>
      </c>
      <c r="Q199" s="391">
        <v>0</v>
      </c>
      <c r="R199" s="391">
        <v>5</v>
      </c>
      <c r="S199" s="391">
        <v>543</v>
      </c>
      <c r="T199" s="391"/>
      <c r="U199" s="391"/>
      <c r="V199" s="391">
        <f>_xlfn.IFNA(VLOOKUP(A199,[3]進出口值表查詢結果!$C$11:$F$68,4,0),-[4]整車!$B$22)</f>
        <v>2</v>
      </c>
      <c r="W199" s="391">
        <f>_xlfn.IFNA(VLOOKUP(A199,[3]進出口值表查詢結果!$C$11:$F$68,3,0),-[4]整車!$B$22)</f>
        <v>763</v>
      </c>
      <c r="X199" s="391">
        <f>_xlfn.IFNA(VLOOKUP(A199,[5]進出口值表查詢結果!$C$11:$F$80,4,0),-[4]整車!$B$22)</f>
        <v>0</v>
      </c>
      <c r="Y199" s="391">
        <f>_xlfn.IFNA(VLOOKUP(A199,[5]進出口值表查詢結果!$C$11:$F$80,3,0),-[4]整車!$B$22)</f>
        <v>0</v>
      </c>
      <c r="Z199" s="385">
        <f t="shared" si="31"/>
        <v>17</v>
      </c>
      <c r="AA199" s="385">
        <f t="shared" si="32"/>
        <v>2345</v>
      </c>
    </row>
    <row r="200" spans="1:27">
      <c r="A200" s="394" t="s">
        <v>144</v>
      </c>
      <c r="B200" s="391"/>
      <c r="C200" s="391"/>
      <c r="D200" s="391"/>
      <c r="E200" s="391">
        <v>0</v>
      </c>
      <c r="F200" s="391">
        <v>0</v>
      </c>
      <c r="G200" s="391"/>
      <c r="H200" s="391">
        <v>0</v>
      </c>
      <c r="I200" s="391">
        <v>0</v>
      </c>
      <c r="J200" s="392">
        <v>0</v>
      </c>
      <c r="K200" s="393">
        <v>0</v>
      </c>
      <c r="L200" s="391">
        <v>0</v>
      </c>
      <c r="M200" s="391">
        <v>0</v>
      </c>
      <c r="N200" s="391">
        <v>1</v>
      </c>
      <c r="O200" s="391">
        <v>2028</v>
      </c>
      <c r="P200" s="391">
        <v>0</v>
      </c>
      <c r="Q200" s="391">
        <v>0</v>
      </c>
      <c r="R200" s="391">
        <v>0</v>
      </c>
      <c r="S200" s="391">
        <v>0</v>
      </c>
      <c r="T200" s="391"/>
      <c r="U200" s="391"/>
      <c r="V200" s="391">
        <f>_xlfn.IFNA(VLOOKUP(A200,[3]進出口值表查詢結果!$C$11:$F$68,4,0),-[4]整車!$B$22)</f>
        <v>0</v>
      </c>
      <c r="W200" s="391">
        <f>_xlfn.IFNA(VLOOKUP(A200,[3]進出口值表查詢結果!$C$11:$F$68,3,0),-[4]整車!$B$22)</f>
        <v>0</v>
      </c>
      <c r="X200" s="391">
        <f>_xlfn.IFNA(VLOOKUP(A200,[5]進出口值表查詢結果!$C$11:$F$80,4,0),-[4]整車!$B$22)</f>
        <v>0</v>
      </c>
      <c r="Y200" s="391">
        <f>_xlfn.IFNA(VLOOKUP(A200,[5]進出口值表查詢結果!$C$11:$F$80,3,0),-[4]整車!$B$22)</f>
        <v>0</v>
      </c>
      <c r="Z200" s="385">
        <f t="shared" si="31"/>
        <v>1</v>
      </c>
      <c r="AA200" s="385">
        <f t="shared" si="32"/>
        <v>2028</v>
      </c>
    </row>
    <row r="201" spans="1:27">
      <c r="A201" s="431" t="s">
        <v>378</v>
      </c>
      <c r="B201" s="391"/>
      <c r="C201" s="391"/>
      <c r="D201" s="391"/>
      <c r="E201" s="391"/>
      <c r="F201" s="391"/>
      <c r="G201" s="391"/>
      <c r="H201" s="391">
        <v>0</v>
      </c>
      <c r="I201" s="391">
        <v>0</v>
      </c>
      <c r="J201" s="392" t="s">
        <v>57</v>
      </c>
      <c r="K201" s="393"/>
      <c r="L201" s="391">
        <v>0</v>
      </c>
      <c r="M201" s="391">
        <v>0</v>
      </c>
      <c r="N201" s="391">
        <v>0</v>
      </c>
      <c r="O201" s="391">
        <v>0</v>
      </c>
      <c r="P201" s="391">
        <v>0</v>
      </c>
      <c r="Q201" s="391">
        <v>0</v>
      </c>
      <c r="R201" s="391">
        <v>0</v>
      </c>
      <c r="S201" s="391">
        <v>0</v>
      </c>
      <c r="T201" s="391"/>
      <c r="U201" s="391"/>
      <c r="V201" s="391">
        <f>_xlfn.IFNA(VLOOKUP(A201,[3]進出口值表查詢結果!$C$11:$F$68,4,0),-[4]整車!$B$22)</f>
        <v>0</v>
      </c>
      <c r="W201" s="391">
        <f>_xlfn.IFNA(VLOOKUP(A201,[3]進出口值表查詢結果!$C$11:$F$68,3,0),-[4]整車!$B$22)</f>
        <v>0</v>
      </c>
      <c r="X201" s="391">
        <f>_xlfn.IFNA(VLOOKUP(A201,[5]進出口值表查詢結果!$C$11:$F$80,4,0),-[4]整車!$B$22)</f>
        <v>0</v>
      </c>
      <c r="Y201" s="391">
        <f>_xlfn.IFNA(VLOOKUP(A201,[5]進出口值表查詢結果!$C$11:$F$80,3,0),-[4]整車!$B$22)</f>
        <v>0</v>
      </c>
      <c r="Z201" s="385"/>
      <c r="AA201" s="385"/>
    </row>
    <row r="202" spans="1:27">
      <c r="A202" s="427" t="s">
        <v>398</v>
      </c>
      <c r="B202" s="391"/>
      <c r="C202" s="391"/>
      <c r="D202" s="391"/>
      <c r="E202" s="391"/>
      <c r="F202" s="391"/>
      <c r="G202" s="391"/>
      <c r="H202" s="391">
        <v>0</v>
      </c>
      <c r="I202" s="391">
        <v>0</v>
      </c>
      <c r="J202" s="392" t="s">
        <v>57</v>
      </c>
      <c r="K202" s="393"/>
      <c r="L202" s="391">
        <v>0</v>
      </c>
      <c r="M202" s="391">
        <v>0</v>
      </c>
      <c r="N202" s="391">
        <v>0</v>
      </c>
      <c r="O202" s="391">
        <v>0</v>
      </c>
      <c r="P202" s="391">
        <v>0</v>
      </c>
      <c r="Q202" s="391">
        <v>0</v>
      </c>
      <c r="R202" s="391">
        <v>0</v>
      </c>
      <c r="S202" s="391">
        <v>0</v>
      </c>
      <c r="T202" s="391"/>
      <c r="U202" s="391"/>
      <c r="V202" s="391">
        <f>_xlfn.IFNA(VLOOKUP(A202,[3]進出口值表查詢結果!$C$11:$F$68,4,0),-[4]整車!$B$22)</f>
        <v>5</v>
      </c>
      <c r="W202" s="391">
        <f>_xlfn.IFNA(VLOOKUP(A202,[3]進出口值表查詢結果!$C$11:$F$68,3,0),-[4]整車!$B$22)</f>
        <v>7938</v>
      </c>
      <c r="X202" s="391">
        <f>_xlfn.IFNA(VLOOKUP(A202,[5]進出口值表查詢結果!$C$11:$F$80,4,0),-[4]整車!$B$22)</f>
        <v>0</v>
      </c>
      <c r="Y202" s="391">
        <f>_xlfn.IFNA(VLOOKUP(A202,[5]進出口值表查詢結果!$C$11:$F$80,3,0),-[4]整車!$B$22)</f>
        <v>0</v>
      </c>
      <c r="Z202" s="385"/>
      <c r="AA202" s="385"/>
    </row>
    <row r="203" spans="1:27">
      <c r="A203" s="431" t="s">
        <v>399</v>
      </c>
      <c r="B203" s="391"/>
      <c r="C203" s="391"/>
      <c r="D203" s="417">
        <v>0</v>
      </c>
      <c r="E203" s="391">
        <v>0</v>
      </c>
      <c r="F203" s="391">
        <v>0</v>
      </c>
      <c r="G203" s="418"/>
      <c r="H203" s="391">
        <v>0</v>
      </c>
      <c r="I203" s="391">
        <v>0</v>
      </c>
      <c r="J203" s="392">
        <v>0</v>
      </c>
      <c r="K203" s="393">
        <v>0</v>
      </c>
      <c r="L203" s="391">
        <v>0</v>
      </c>
      <c r="M203" s="391">
        <v>0</v>
      </c>
      <c r="N203" s="391">
        <v>0</v>
      </c>
      <c r="O203" s="391">
        <v>0</v>
      </c>
      <c r="P203" s="391">
        <v>0</v>
      </c>
      <c r="Q203" s="391">
        <v>0</v>
      </c>
      <c r="R203" s="391">
        <v>0</v>
      </c>
      <c r="S203" s="391">
        <v>0</v>
      </c>
      <c r="T203" s="391">
        <v>0</v>
      </c>
      <c r="U203" s="391">
        <v>0</v>
      </c>
      <c r="V203" s="391">
        <f>_xlfn.IFNA(VLOOKUP(A203,[3]進出口值表查詢結果!$C$11:$F$68,4,0),-[4]整車!$B$22)</f>
        <v>0</v>
      </c>
      <c r="W203" s="391">
        <f>_xlfn.IFNA(VLOOKUP(A203,[3]進出口值表查詢結果!$C$11:$F$68,3,0),-[4]整車!$B$22)</f>
        <v>0</v>
      </c>
      <c r="X203" s="391">
        <f>_xlfn.IFNA(VLOOKUP(A203,[5]進出口值表查詢結果!$C$11:$F$80,4,0),-[4]整車!$B$22)</f>
        <v>0</v>
      </c>
      <c r="Y203" s="391">
        <f>_xlfn.IFNA(VLOOKUP(A203,[5]進出口值表查詢結果!$C$11:$F$80,3,0),-[4]整車!$B$22)</f>
        <v>0</v>
      </c>
      <c r="Z203" s="391">
        <f>SUM(B203,D203,F203,H203,J203,L203,N203,P203,R203,T203,V203,X203)</f>
        <v>0</v>
      </c>
      <c r="AA203" s="391">
        <f>SUM(C203,E203,G203,I203,K203,M203,O203,Q203,S203,U203,W203,Y203)</f>
        <v>0</v>
      </c>
    </row>
    <row r="204" spans="1:27">
      <c r="A204" s="367"/>
      <c r="B204" s="584" t="s">
        <v>145</v>
      </c>
      <c r="C204" s="585"/>
      <c r="D204" s="368" t="s">
        <v>121</v>
      </c>
      <c r="E204" s="369"/>
      <c r="F204" s="368" t="s">
        <v>122</v>
      </c>
      <c r="G204" s="369"/>
      <c r="H204" s="368" t="s">
        <v>123</v>
      </c>
      <c r="I204" s="369"/>
      <c r="J204" s="370" t="s">
        <v>124</v>
      </c>
      <c r="K204" s="371"/>
      <c r="L204" s="368" t="s">
        <v>125</v>
      </c>
      <c r="M204" s="369"/>
      <c r="N204" s="368" t="s">
        <v>126</v>
      </c>
      <c r="O204" s="369"/>
      <c r="P204" s="368" t="s">
        <v>127</v>
      </c>
      <c r="Q204" s="369"/>
      <c r="R204" s="368" t="s">
        <v>128</v>
      </c>
      <c r="S204" s="369"/>
      <c r="T204" s="368" t="s">
        <v>129</v>
      </c>
      <c r="U204" s="369"/>
      <c r="V204" s="368" t="s">
        <v>130</v>
      </c>
      <c r="W204" s="369"/>
      <c r="X204" s="368" t="s">
        <v>131</v>
      </c>
      <c r="Y204" s="369"/>
      <c r="Z204" s="584" t="s">
        <v>103</v>
      </c>
      <c r="AA204" s="585"/>
    </row>
    <row r="205" spans="1:27">
      <c r="A205" s="419" t="s">
        <v>146</v>
      </c>
      <c r="B205" s="373" t="s">
        <v>133</v>
      </c>
      <c r="C205" s="373" t="s">
        <v>134</v>
      </c>
      <c r="D205" s="373" t="s">
        <v>135</v>
      </c>
      <c r="E205" s="373" t="s">
        <v>136</v>
      </c>
      <c r="F205" s="373" t="s">
        <v>135</v>
      </c>
      <c r="G205" s="373" t="s">
        <v>136</v>
      </c>
      <c r="H205" s="373" t="s">
        <v>135</v>
      </c>
      <c r="I205" s="373" t="s">
        <v>136</v>
      </c>
      <c r="J205" s="374" t="s">
        <v>135</v>
      </c>
      <c r="K205" s="375" t="s">
        <v>136</v>
      </c>
      <c r="L205" s="373" t="s">
        <v>135</v>
      </c>
      <c r="M205" s="373" t="s">
        <v>136</v>
      </c>
      <c r="N205" s="373" t="s">
        <v>135</v>
      </c>
      <c r="O205" s="373" t="s">
        <v>136</v>
      </c>
      <c r="P205" s="373" t="s">
        <v>135</v>
      </c>
      <c r="Q205" s="373" t="s">
        <v>136</v>
      </c>
      <c r="R205" s="373" t="s">
        <v>135</v>
      </c>
      <c r="S205" s="373" t="s">
        <v>136</v>
      </c>
      <c r="T205" s="373" t="s">
        <v>135</v>
      </c>
      <c r="U205" s="373" t="s">
        <v>136</v>
      </c>
      <c r="V205" s="373" t="s">
        <v>135</v>
      </c>
      <c r="W205" s="373" t="s">
        <v>136</v>
      </c>
      <c r="X205" s="373" t="s">
        <v>135</v>
      </c>
      <c r="Y205" s="373" t="s">
        <v>136</v>
      </c>
      <c r="Z205" s="373" t="s">
        <v>135</v>
      </c>
      <c r="AA205" s="373" t="s">
        <v>136</v>
      </c>
    </row>
    <row r="206" spans="1:27">
      <c r="A206" s="372" t="s">
        <v>147</v>
      </c>
      <c r="B206" s="391">
        <v>6025</v>
      </c>
      <c r="C206" s="391">
        <v>1562479</v>
      </c>
      <c r="D206" s="391">
        <v>5953</v>
      </c>
      <c r="E206" s="391">
        <v>1186109</v>
      </c>
      <c r="F206" s="391">
        <v>5066</v>
      </c>
      <c r="G206" s="391">
        <v>1570229</v>
      </c>
      <c r="H206" s="391">
        <v>7242</v>
      </c>
      <c r="I206" s="391">
        <v>1397285</v>
      </c>
      <c r="J206" s="392">
        <v>9565</v>
      </c>
      <c r="K206" s="393">
        <v>2314635</v>
      </c>
      <c r="L206" s="391">
        <v>11407</v>
      </c>
      <c r="M206" s="391">
        <v>2211195</v>
      </c>
      <c r="N206" s="391">
        <v>8718</v>
      </c>
      <c r="O206" s="391">
        <v>1911196</v>
      </c>
      <c r="P206" s="391"/>
      <c r="Q206" s="391"/>
      <c r="R206" s="391"/>
      <c r="S206" s="391"/>
      <c r="T206" s="391"/>
      <c r="U206" s="391"/>
      <c r="V206" s="391"/>
      <c r="W206" s="391"/>
      <c r="X206" s="391"/>
      <c r="Y206" s="391"/>
      <c r="Z206" s="391">
        <f>SUM(B206,D206,F206,H206,J206,L206,N206,P206,R206,T206,V206,X206)</f>
        <v>53976</v>
      </c>
      <c r="AA206" s="385">
        <f>SUM(C206,E206,G206,I206,K206,M206,O206,Q206,S206,U206,W206,Y206)</f>
        <v>12153128</v>
      </c>
    </row>
  </sheetData>
  <mergeCells count="2">
    <mergeCell ref="B204:C204"/>
    <mergeCell ref="Z204:AA204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1"/>
  <sheetViews>
    <sheetView zoomScaleNormal="100" workbookViewId="0">
      <selection activeCell="E18" sqref="E18"/>
    </sheetView>
  </sheetViews>
  <sheetFormatPr defaultRowHeight="16.5"/>
  <cols>
    <col min="1" max="1" width="7.125" style="5" customWidth="1"/>
    <col min="2" max="2" width="11.25" style="5" customWidth="1"/>
    <col min="3" max="3" width="12.375" style="56" customWidth="1"/>
    <col min="4" max="4" width="10" style="105" customWidth="1"/>
    <col min="5" max="5" width="13.375" style="5" customWidth="1"/>
    <col min="6" max="6" width="14.125" style="56" customWidth="1"/>
    <col min="7" max="7" width="11.125" style="105" customWidth="1"/>
    <col min="8" max="8" width="8.875" style="5"/>
    <col min="9" max="10" width="10.125" style="5" customWidth="1"/>
    <col min="11" max="256" width="8.875" style="5"/>
    <col min="257" max="257" width="7.125" style="5" customWidth="1"/>
    <col min="258" max="258" width="11.25" style="5" customWidth="1"/>
    <col min="259" max="259" width="12.375" style="5" customWidth="1"/>
    <col min="260" max="260" width="10" style="5" customWidth="1"/>
    <col min="261" max="261" width="15.625" style="5" customWidth="1"/>
    <col min="262" max="262" width="15.125" style="5" customWidth="1"/>
    <col min="263" max="263" width="11.125" style="5" customWidth="1"/>
    <col min="264" max="512" width="8.875" style="5"/>
    <col min="513" max="513" width="7.125" style="5" customWidth="1"/>
    <col min="514" max="514" width="11.25" style="5" customWidth="1"/>
    <col min="515" max="515" width="12.375" style="5" customWidth="1"/>
    <col min="516" max="516" width="10" style="5" customWidth="1"/>
    <col min="517" max="517" width="15.625" style="5" customWidth="1"/>
    <col min="518" max="518" width="15.125" style="5" customWidth="1"/>
    <col min="519" max="519" width="11.125" style="5" customWidth="1"/>
    <col min="520" max="768" width="8.875" style="5"/>
    <col min="769" max="769" width="7.125" style="5" customWidth="1"/>
    <col min="770" max="770" width="11.25" style="5" customWidth="1"/>
    <col min="771" max="771" width="12.375" style="5" customWidth="1"/>
    <col min="772" max="772" width="10" style="5" customWidth="1"/>
    <col min="773" max="773" width="15.625" style="5" customWidth="1"/>
    <col min="774" max="774" width="15.125" style="5" customWidth="1"/>
    <col min="775" max="775" width="11.125" style="5" customWidth="1"/>
    <col min="776" max="1024" width="8.875" style="5"/>
    <col min="1025" max="1025" width="7.125" style="5" customWidth="1"/>
    <col min="1026" max="1026" width="11.25" style="5" customWidth="1"/>
    <col min="1027" max="1027" width="12.375" style="5" customWidth="1"/>
    <col min="1028" max="1028" width="10" style="5" customWidth="1"/>
    <col min="1029" max="1029" width="15.625" style="5" customWidth="1"/>
    <col min="1030" max="1030" width="15.125" style="5" customWidth="1"/>
    <col min="1031" max="1031" width="11.125" style="5" customWidth="1"/>
    <col min="1032" max="1280" width="8.875" style="5"/>
    <col min="1281" max="1281" width="7.125" style="5" customWidth="1"/>
    <col min="1282" max="1282" width="11.25" style="5" customWidth="1"/>
    <col min="1283" max="1283" width="12.375" style="5" customWidth="1"/>
    <col min="1284" max="1284" width="10" style="5" customWidth="1"/>
    <col min="1285" max="1285" width="15.625" style="5" customWidth="1"/>
    <col min="1286" max="1286" width="15.125" style="5" customWidth="1"/>
    <col min="1287" max="1287" width="11.125" style="5" customWidth="1"/>
    <col min="1288" max="1536" width="8.875" style="5"/>
    <col min="1537" max="1537" width="7.125" style="5" customWidth="1"/>
    <col min="1538" max="1538" width="11.25" style="5" customWidth="1"/>
    <col min="1539" max="1539" width="12.375" style="5" customWidth="1"/>
    <col min="1540" max="1540" width="10" style="5" customWidth="1"/>
    <col min="1541" max="1541" width="15.625" style="5" customWidth="1"/>
    <col min="1542" max="1542" width="15.125" style="5" customWidth="1"/>
    <col min="1543" max="1543" width="11.125" style="5" customWidth="1"/>
    <col min="1544" max="1792" width="8.875" style="5"/>
    <col min="1793" max="1793" width="7.125" style="5" customWidth="1"/>
    <col min="1794" max="1794" width="11.25" style="5" customWidth="1"/>
    <col min="1795" max="1795" width="12.375" style="5" customWidth="1"/>
    <col min="1796" max="1796" width="10" style="5" customWidth="1"/>
    <col min="1797" max="1797" width="15.625" style="5" customWidth="1"/>
    <col min="1798" max="1798" width="15.125" style="5" customWidth="1"/>
    <col min="1799" max="1799" width="11.125" style="5" customWidth="1"/>
    <col min="1800" max="2048" width="8.875" style="5"/>
    <col min="2049" max="2049" width="7.125" style="5" customWidth="1"/>
    <col min="2050" max="2050" width="11.25" style="5" customWidth="1"/>
    <col min="2051" max="2051" width="12.375" style="5" customWidth="1"/>
    <col min="2052" max="2052" width="10" style="5" customWidth="1"/>
    <col min="2053" max="2053" width="15.625" style="5" customWidth="1"/>
    <col min="2054" max="2054" width="15.125" style="5" customWidth="1"/>
    <col min="2055" max="2055" width="11.125" style="5" customWidth="1"/>
    <col min="2056" max="2304" width="8.875" style="5"/>
    <col min="2305" max="2305" width="7.125" style="5" customWidth="1"/>
    <col min="2306" max="2306" width="11.25" style="5" customWidth="1"/>
    <col min="2307" max="2307" width="12.375" style="5" customWidth="1"/>
    <col min="2308" max="2308" width="10" style="5" customWidth="1"/>
    <col min="2309" max="2309" width="15.625" style="5" customWidth="1"/>
    <col min="2310" max="2310" width="15.125" style="5" customWidth="1"/>
    <col min="2311" max="2311" width="11.125" style="5" customWidth="1"/>
    <col min="2312" max="2560" width="8.875" style="5"/>
    <col min="2561" max="2561" width="7.125" style="5" customWidth="1"/>
    <col min="2562" max="2562" width="11.25" style="5" customWidth="1"/>
    <col min="2563" max="2563" width="12.375" style="5" customWidth="1"/>
    <col min="2564" max="2564" width="10" style="5" customWidth="1"/>
    <col min="2565" max="2565" width="15.625" style="5" customWidth="1"/>
    <col min="2566" max="2566" width="15.125" style="5" customWidth="1"/>
    <col min="2567" max="2567" width="11.125" style="5" customWidth="1"/>
    <col min="2568" max="2816" width="8.875" style="5"/>
    <col min="2817" max="2817" width="7.125" style="5" customWidth="1"/>
    <col min="2818" max="2818" width="11.25" style="5" customWidth="1"/>
    <col min="2819" max="2819" width="12.375" style="5" customWidth="1"/>
    <col min="2820" max="2820" width="10" style="5" customWidth="1"/>
    <col min="2821" max="2821" width="15.625" style="5" customWidth="1"/>
    <col min="2822" max="2822" width="15.125" style="5" customWidth="1"/>
    <col min="2823" max="2823" width="11.125" style="5" customWidth="1"/>
    <col min="2824" max="3072" width="8.875" style="5"/>
    <col min="3073" max="3073" width="7.125" style="5" customWidth="1"/>
    <col min="3074" max="3074" width="11.25" style="5" customWidth="1"/>
    <col min="3075" max="3075" width="12.375" style="5" customWidth="1"/>
    <col min="3076" max="3076" width="10" style="5" customWidth="1"/>
    <col min="3077" max="3077" width="15.625" style="5" customWidth="1"/>
    <col min="3078" max="3078" width="15.125" style="5" customWidth="1"/>
    <col min="3079" max="3079" width="11.125" style="5" customWidth="1"/>
    <col min="3080" max="3328" width="8.875" style="5"/>
    <col min="3329" max="3329" width="7.125" style="5" customWidth="1"/>
    <col min="3330" max="3330" width="11.25" style="5" customWidth="1"/>
    <col min="3331" max="3331" width="12.375" style="5" customWidth="1"/>
    <col min="3332" max="3332" width="10" style="5" customWidth="1"/>
    <col min="3333" max="3333" width="15.625" style="5" customWidth="1"/>
    <col min="3334" max="3334" width="15.125" style="5" customWidth="1"/>
    <col min="3335" max="3335" width="11.125" style="5" customWidth="1"/>
    <col min="3336" max="3584" width="8.875" style="5"/>
    <col min="3585" max="3585" width="7.125" style="5" customWidth="1"/>
    <col min="3586" max="3586" width="11.25" style="5" customWidth="1"/>
    <col min="3587" max="3587" width="12.375" style="5" customWidth="1"/>
    <col min="3588" max="3588" width="10" style="5" customWidth="1"/>
    <col min="3589" max="3589" width="15.625" style="5" customWidth="1"/>
    <col min="3590" max="3590" width="15.125" style="5" customWidth="1"/>
    <col min="3591" max="3591" width="11.125" style="5" customWidth="1"/>
    <col min="3592" max="3840" width="8.875" style="5"/>
    <col min="3841" max="3841" width="7.125" style="5" customWidth="1"/>
    <col min="3842" max="3842" width="11.25" style="5" customWidth="1"/>
    <col min="3843" max="3843" width="12.375" style="5" customWidth="1"/>
    <col min="3844" max="3844" width="10" style="5" customWidth="1"/>
    <col min="3845" max="3845" width="15.625" style="5" customWidth="1"/>
    <col min="3846" max="3846" width="15.125" style="5" customWidth="1"/>
    <col min="3847" max="3847" width="11.125" style="5" customWidth="1"/>
    <col min="3848" max="4096" width="8.875" style="5"/>
    <col min="4097" max="4097" width="7.125" style="5" customWidth="1"/>
    <col min="4098" max="4098" width="11.25" style="5" customWidth="1"/>
    <col min="4099" max="4099" width="12.375" style="5" customWidth="1"/>
    <col min="4100" max="4100" width="10" style="5" customWidth="1"/>
    <col min="4101" max="4101" width="15.625" style="5" customWidth="1"/>
    <col min="4102" max="4102" width="15.125" style="5" customWidth="1"/>
    <col min="4103" max="4103" width="11.125" style="5" customWidth="1"/>
    <col min="4104" max="4352" width="8.875" style="5"/>
    <col min="4353" max="4353" width="7.125" style="5" customWidth="1"/>
    <col min="4354" max="4354" width="11.25" style="5" customWidth="1"/>
    <col min="4355" max="4355" width="12.375" style="5" customWidth="1"/>
    <col min="4356" max="4356" width="10" style="5" customWidth="1"/>
    <col min="4357" max="4357" width="15.625" style="5" customWidth="1"/>
    <col min="4358" max="4358" width="15.125" style="5" customWidth="1"/>
    <col min="4359" max="4359" width="11.125" style="5" customWidth="1"/>
    <col min="4360" max="4608" width="8.875" style="5"/>
    <col min="4609" max="4609" width="7.125" style="5" customWidth="1"/>
    <col min="4610" max="4610" width="11.25" style="5" customWidth="1"/>
    <col min="4611" max="4611" width="12.375" style="5" customWidth="1"/>
    <col min="4612" max="4612" width="10" style="5" customWidth="1"/>
    <col min="4613" max="4613" width="15.625" style="5" customWidth="1"/>
    <col min="4614" max="4614" width="15.125" style="5" customWidth="1"/>
    <col min="4615" max="4615" width="11.125" style="5" customWidth="1"/>
    <col min="4616" max="4864" width="8.875" style="5"/>
    <col min="4865" max="4865" width="7.125" style="5" customWidth="1"/>
    <col min="4866" max="4866" width="11.25" style="5" customWidth="1"/>
    <col min="4867" max="4867" width="12.375" style="5" customWidth="1"/>
    <col min="4868" max="4868" width="10" style="5" customWidth="1"/>
    <col min="4869" max="4869" width="15.625" style="5" customWidth="1"/>
    <col min="4870" max="4870" width="15.125" style="5" customWidth="1"/>
    <col min="4871" max="4871" width="11.125" style="5" customWidth="1"/>
    <col min="4872" max="5120" width="8.875" style="5"/>
    <col min="5121" max="5121" width="7.125" style="5" customWidth="1"/>
    <col min="5122" max="5122" width="11.25" style="5" customWidth="1"/>
    <col min="5123" max="5123" width="12.375" style="5" customWidth="1"/>
    <col min="5124" max="5124" width="10" style="5" customWidth="1"/>
    <col min="5125" max="5125" width="15.625" style="5" customWidth="1"/>
    <col min="5126" max="5126" width="15.125" style="5" customWidth="1"/>
    <col min="5127" max="5127" width="11.125" style="5" customWidth="1"/>
    <col min="5128" max="5376" width="8.875" style="5"/>
    <col min="5377" max="5377" width="7.125" style="5" customWidth="1"/>
    <col min="5378" max="5378" width="11.25" style="5" customWidth="1"/>
    <col min="5379" max="5379" width="12.375" style="5" customWidth="1"/>
    <col min="5380" max="5380" width="10" style="5" customWidth="1"/>
    <col min="5381" max="5381" width="15.625" style="5" customWidth="1"/>
    <col min="5382" max="5382" width="15.125" style="5" customWidth="1"/>
    <col min="5383" max="5383" width="11.125" style="5" customWidth="1"/>
    <col min="5384" max="5632" width="8.875" style="5"/>
    <col min="5633" max="5633" width="7.125" style="5" customWidth="1"/>
    <col min="5634" max="5634" width="11.25" style="5" customWidth="1"/>
    <col min="5635" max="5635" width="12.375" style="5" customWidth="1"/>
    <col min="5636" max="5636" width="10" style="5" customWidth="1"/>
    <col min="5637" max="5637" width="15.625" style="5" customWidth="1"/>
    <col min="5638" max="5638" width="15.125" style="5" customWidth="1"/>
    <col min="5639" max="5639" width="11.125" style="5" customWidth="1"/>
    <col min="5640" max="5888" width="8.875" style="5"/>
    <col min="5889" max="5889" width="7.125" style="5" customWidth="1"/>
    <col min="5890" max="5890" width="11.25" style="5" customWidth="1"/>
    <col min="5891" max="5891" width="12.375" style="5" customWidth="1"/>
    <col min="5892" max="5892" width="10" style="5" customWidth="1"/>
    <col min="5893" max="5893" width="15.625" style="5" customWidth="1"/>
    <col min="5894" max="5894" width="15.125" style="5" customWidth="1"/>
    <col min="5895" max="5895" width="11.125" style="5" customWidth="1"/>
    <col min="5896" max="6144" width="8.875" style="5"/>
    <col min="6145" max="6145" width="7.125" style="5" customWidth="1"/>
    <col min="6146" max="6146" width="11.25" style="5" customWidth="1"/>
    <col min="6147" max="6147" width="12.375" style="5" customWidth="1"/>
    <col min="6148" max="6148" width="10" style="5" customWidth="1"/>
    <col min="6149" max="6149" width="15.625" style="5" customWidth="1"/>
    <col min="6150" max="6150" width="15.125" style="5" customWidth="1"/>
    <col min="6151" max="6151" width="11.125" style="5" customWidth="1"/>
    <col min="6152" max="6400" width="8.875" style="5"/>
    <col min="6401" max="6401" width="7.125" style="5" customWidth="1"/>
    <col min="6402" max="6402" width="11.25" style="5" customWidth="1"/>
    <col min="6403" max="6403" width="12.375" style="5" customWidth="1"/>
    <col min="6404" max="6404" width="10" style="5" customWidth="1"/>
    <col min="6405" max="6405" width="15.625" style="5" customWidth="1"/>
    <col min="6406" max="6406" width="15.125" style="5" customWidth="1"/>
    <col min="6407" max="6407" width="11.125" style="5" customWidth="1"/>
    <col min="6408" max="6656" width="8.875" style="5"/>
    <col min="6657" max="6657" width="7.125" style="5" customWidth="1"/>
    <col min="6658" max="6658" width="11.25" style="5" customWidth="1"/>
    <col min="6659" max="6659" width="12.375" style="5" customWidth="1"/>
    <col min="6660" max="6660" width="10" style="5" customWidth="1"/>
    <col min="6661" max="6661" width="15.625" style="5" customWidth="1"/>
    <col min="6662" max="6662" width="15.125" style="5" customWidth="1"/>
    <col min="6663" max="6663" width="11.125" style="5" customWidth="1"/>
    <col min="6664" max="6912" width="8.875" style="5"/>
    <col min="6913" max="6913" width="7.125" style="5" customWidth="1"/>
    <col min="6914" max="6914" width="11.25" style="5" customWidth="1"/>
    <col min="6915" max="6915" width="12.375" style="5" customWidth="1"/>
    <col min="6916" max="6916" width="10" style="5" customWidth="1"/>
    <col min="6917" max="6917" width="15.625" style="5" customWidth="1"/>
    <col min="6918" max="6918" width="15.125" style="5" customWidth="1"/>
    <col min="6919" max="6919" width="11.125" style="5" customWidth="1"/>
    <col min="6920" max="7168" width="8.875" style="5"/>
    <col min="7169" max="7169" width="7.125" style="5" customWidth="1"/>
    <col min="7170" max="7170" width="11.25" style="5" customWidth="1"/>
    <col min="7171" max="7171" width="12.375" style="5" customWidth="1"/>
    <col min="7172" max="7172" width="10" style="5" customWidth="1"/>
    <col min="7173" max="7173" width="15.625" style="5" customWidth="1"/>
    <col min="7174" max="7174" width="15.125" style="5" customWidth="1"/>
    <col min="7175" max="7175" width="11.125" style="5" customWidth="1"/>
    <col min="7176" max="7424" width="8.875" style="5"/>
    <col min="7425" max="7425" width="7.125" style="5" customWidth="1"/>
    <col min="7426" max="7426" width="11.25" style="5" customWidth="1"/>
    <col min="7427" max="7427" width="12.375" style="5" customWidth="1"/>
    <col min="7428" max="7428" width="10" style="5" customWidth="1"/>
    <col min="7429" max="7429" width="15.625" style="5" customWidth="1"/>
    <col min="7430" max="7430" width="15.125" style="5" customWidth="1"/>
    <col min="7431" max="7431" width="11.125" style="5" customWidth="1"/>
    <col min="7432" max="7680" width="8.875" style="5"/>
    <col min="7681" max="7681" width="7.125" style="5" customWidth="1"/>
    <col min="7682" max="7682" width="11.25" style="5" customWidth="1"/>
    <col min="7683" max="7683" width="12.375" style="5" customWidth="1"/>
    <col min="7684" max="7684" width="10" style="5" customWidth="1"/>
    <col min="7685" max="7685" width="15.625" style="5" customWidth="1"/>
    <col min="7686" max="7686" width="15.125" style="5" customWidth="1"/>
    <col min="7687" max="7687" width="11.125" style="5" customWidth="1"/>
    <col min="7688" max="7936" width="8.875" style="5"/>
    <col min="7937" max="7937" width="7.125" style="5" customWidth="1"/>
    <col min="7938" max="7938" width="11.25" style="5" customWidth="1"/>
    <col min="7939" max="7939" width="12.375" style="5" customWidth="1"/>
    <col min="7940" max="7940" width="10" style="5" customWidth="1"/>
    <col min="7941" max="7941" width="15.625" style="5" customWidth="1"/>
    <col min="7942" max="7942" width="15.125" style="5" customWidth="1"/>
    <col min="7943" max="7943" width="11.125" style="5" customWidth="1"/>
    <col min="7944" max="8192" width="8.875" style="5"/>
    <col min="8193" max="8193" width="7.125" style="5" customWidth="1"/>
    <col min="8194" max="8194" width="11.25" style="5" customWidth="1"/>
    <col min="8195" max="8195" width="12.375" style="5" customWidth="1"/>
    <col min="8196" max="8196" width="10" style="5" customWidth="1"/>
    <col min="8197" max="8197" width="15.625" style="5" customWidth="1"/>
    <col min="8198" max="8198" width="15.125" style="5" customWidth="1"/>
    <col min="8199" max="8199" width="11.125" style="5" customWidth="1"/>
    <col min="8200" max="8448" width="8.875" style="5"/>
    <col min="8449" max="8449" width="7.125" style="5" customWidth="1"/>
    <col min="8450" max="8450" width="11.25" style="5" customWidth="1"/>
    <col min="8451" max="8451" width="12.375" style="5" customWidth="1"/>
    <col min="8452" max="8452" width="10" style="5" customWidth="1"/>
    <col min="8453" max="8453" width="15.625" style="5" customWidth="1"/>
    <col min="8454" max="8454" width="15.125" style="5" customWidth="1"/>
    <col min="8455" max="8455" width="11.125" style="5" customWidth="1"/>
    <col min="8456" max="8704" width="8.875" style="5"/>
    <col min="8705" max="8705" width="7.125" style="5" customWidth="1"/>
    <col min="8706" max="8706" width="11.25" style="5" customWidth="1"/>
    <col min="8707" max="8707" width="12.375" style="5" customWidth="1"/>
    <col min="8708" max="8708" width="10" style="5" customWidth="1"/>
    <col min="8709" max="8709" width="15.625" style="5" customWidth="1"/>
    <col min="8710" max="8710" width="15.125" style="5" customWidth="1"/>
    <col min="8711" max="8711" width="11.125" style="5" customWidth="1"/>
    <col min="8712" max="8960" width="8.875" style="5"/>
    <col min="8961" max="8961" width="7.125" style="5" customWidth="1"/>
    <col min="8962" max="8962" width="11.25" style="5" customWidth="1"/>
    <col min="8963" max="8963" width="12.375" style="5" customWidth="1"/>
    <col min="8964" max="8964" width="10" style="5" customWidth="1"/>
    <col min="8965" max="8965" width="15.625" style="5" customWidth="1"/>
    <col min="8966" max="8966" width="15.125" style="5" customWidth="1"/>
    <col min="8967" max="8967" width="11.125" style="5" customWidth="1"/>
    <col min="8968" max="9216" width="8.875" style="5"/>
    <col min="9217" max="9217" width="7.125" style="5" customWidth="1"/>
    <col min="9218" max="9218" width="11.25" style="5" customWidth="1"/>
    <col min="9219" max="9219" width="12.375" style="5" customWidth="1"/>
    <col min="9220" max="9220" width="10" style="5" customWidth="1"/>
    <col min="9221" max="9221" width="15.625" style="5" customWidth="1"/>
    <col min="9222" max="9222" width="15.125" style="5" customWidth="1"/>
    <col min="9223" max="9223" width="11.125" style="5" customWidth="1"/>
    <col min="9224" max="9472" width="8.875" style="5"/>
    <col min="9473" max="9473" width="7.125" style="5" customWidth="1"/>
    <col min="9474" max="9474" width="11.25" style="5" customWidth="1"/>
    <col min="9475" max="9475" width="12.375" style="5" customWidth="1"/>
    <col min="9476" max="9476" width="10" style="5" customWidth="1"/>
    <col min="9477" max="9477" width="15.625" style="5" customWidth="1"/>
    <col min="9478" max="9478" width="15.125" style="5" customWidth="1"/>
    <col min="9479" max="9479" width="11.125" style="5" customWidth="1"/>
    <col min="9480" max="9728" width="8.875" style="5"/>
    <col min="9729" max="9729" width="7.125" style="5" customWidth="1"/>
    <col min="9730" max="9730" width="11.25" style="5" customWidth="1"/>
    <col min="9731" max="9731" width="12.375" style="5" customWidth="1"/>
    <col min="9732" max="9732" width="10" style="5" customWidth="1"/>
    <col min="9733" max="9733" width="15.625" style="5" customWidth="1"/>
    <col min="9734" max="9734" width="15.125" style="5" customWidth="1"/>
    <col min="9735" max="9735" width="11.125" style="5" customWidth="1"/>
    <col min="9736" max="9984" width="8.875" style="5"/>
    <col min="9985" max="9985" width="7.125" style="5" customWidth="1"/>
    <col min="9986" max="9986" width="11.25" style="5" customWidth="1"/>
    <col min="9987" max="9987" width="12.375" style="5" customWidth="1"/>
    <col min="9988" max="9988" width="10" style="5" customWidth="1"/>
    <col min="9989" max="9989" width="15.625" style="5" customWidth="1"/>
    <col min="9990" max="9990" width="15.125" style="5" customWidth="1"/>
    <col min="9991" max="9991" width="11.125" style="5" customWidth="1"/>
    <col min="9992" max="10240" width="8.875" style="5"/>
    <col min="10241" max="10241" width="7.125" style="5" customWidth="1"/>
    <col min="10242" max="10242" width="11.25" style="5" customWidth="1"/>
    <col min="10243" max="10243" width="12.375" style="5" customWidth="1"/>
    <col min="10244" max="10244" width="10" style="5" customWidth="1"/>
    <col min="10245" max="10245" width="15.625" style="5" customWidth="1"/>
    <col min="10246" max="10246" width="15.125" style="5" customWidth="1"/>
    <col min="10247" max="10247" width="11.125" style="5" customWidth="1"/>
    <col min="10248" max="10496" width="8.875" style="5"/>
    <col min="10497" max="10497" width="7.125" style="5" customWidth="1"/>
    <col min="10498" max="10498" width="11.25" style="5" customWidth="1"/>
    <col min="10499" max="10499" width="12.375" style="5" customWidth="1"/>
    <col min="10500" max="10500" width="10" style="5" customWidth="1"/>
    <col min="10501" max="10501" width="15.625" style="5" customWidth="1"/>
    <col min="10502" max="10502" width="15.125" style="5" customWidth="1"/>
    <col min="10503" max="10503" width="11.125" style="5" customWidth="1"/>
    <col min="10504" max="10752" width="8.875" style="5"/>
    <col min="10753" max="10753" width="7.125" style="5" customWidth="1"/>
    <col min="10754" max="10754" width="11.25" style="5" customWidth="1"/>
    <col min="10755" max="10755" width="12.375" style="5" customWidth="1"/>
    <col min="10756" max="10756" width="10" style="5" customWidth="1"/>
    <col min="10757" max="10757" width="15.625" style="5" customWidth="1"/>
    <col min="10758" max="10758" width="15.125" style="5" customWidth="1"/>
    <col min="10759" max="10759" width="11.125" style="5" customWidth="1"/>
    <col min="10760" max="11008" width="8.875" style="5"/>
    <col min="11009" max="11009" width="7.125" style="5" customWidth="1"/>
    <col min="11010" max="11010" width="11.25" style="5" customWidth="1"/>
    <col min="11011" max="11011" width="12.375" style="5" customWidth="1"/>
    <col min="11012" max="11012" width="10" style="5" customWidth="1"/>
    <col min="11013" max="11013" width="15.625" style="5" customWidth="1"/>
    <col min="11014" max="11014" width="15.125" style="5" customWidth="1"/>
    <col min="11015" max="11015" width="11.125" style="5" customWidth="1"/>
    <col min="11016" max="11264" width="8.875" style="5"/>
    <col min="11265" max="11265" width="7.125" style="5" customWidth="1"/>
    <col min="11266" max="11266" width="11.25" style="5" customWidth="1"/>
    <col min="11267" max="11267" width="12.375" style="5" customWidth="1"/>
    <col min="11268" max="11268" width="10" style="5" customWidth="1"/>
    <col min="11269" max="11269" width="15.625" style="5" customWidth="1"/>
    <col min="11270" max="11270" width="15.125" style="5" customWidth="1"/>
    <col min="11271" max="11271" width="11.125" style="5" customWidth="1"/>
    <col min="11272" max="11520" width="8.875" style="5"/>
    <col min="11521" max="11521" width="7.125" style="5" customWidth="1"/>
    <col min="11522" max="11522" width="11.25" style="5" customWidth="1"/>
    <col min="11523" max="11523" width="12.375" style="5" customWidth="1"/>
    <col min="11524" max="11524" width="10" style="5" customWidth="1"/>
    <col min="11525" max="11525" width="15.625" style="5" customWidth="1"/>
    <col min="11526" max="11526" width="15.125" style="5" customWidth="1"/>
    <col min="11527" max="11527" width="11.125" style="5" customWidth="1"/>
    <col min="11528" max="11776" width="8.875" style="5"/>
    <col min="11777" max="11777" width="7.125" style="5" customWidth="1"/>
    <col min="11778" max="11778" width="11.25" style="5" customWidth="1"/>
    <col min="11779" max="11779" width="12.375" style="5" customWidth="1"/>
    <col min="11780" max="11780" width="10" style="5" customWidth="1"/>
    <col min="11781" max="11781" width="15.625" style="5" customWidth="1"/>
    <col min="11782" max="11782" width="15.125" style="5" customWidth="1"/>
    <col min="11783" max="11783" width="11.125" style="5" customWidth="1"/>
    <col min="11784" max="12032" width="8.875" style="5"/>
    <col min="12033" max="12033" width="7.125" style="5" customWidth="1"/>
    <col min="12034" max="12034" width="11.25" style="5" customWidth="1"/>
    <col min="12035" max="12035" width="12.375" style="5" customWidth="1"/>
    <col min="12036" max="12036" width="10" style="5" customWidth="1"/>
    <col min="12037" max="12037" width="15.625" style="5" customWidth="1"/>
    <col min="12038" max="12038" width="15.125" style="5" customWidth="1"/>
    <col min="12039" max="12039" width="11.125" style="5" customWidth="1"/>
    <col min="12040" max="12288" width="8.875" style="5"/>
    <col min="12289" max="12289" width="7.125" style="5" customWidth="1"/>
    <col min="12290" max="12290" width="11.25" style="5" customWidth="1"/>
    <col min="12291" max="12291" width="12.375" style="5" customWidth="1"/>
    <col min="12292" max="12292" width="10" style="5" customWidth="1"/>
    <col min="12293" max="12293" width="15.625" style="5" customWidth="1"/>
    <col min="12294" max="12294" width="15.125" style="5" customWidth="1"/>
    <col min="12295" max="12295" width="11.125" style="5" customWidth="1"/>
    <col min="12296" max="12544" width="8.875" style="5"/>
    <col min="12545" max="12545" width="7.125" style="5" customWidth="1"/>
    <col min="12546" max="12546" width="11.25" style="5" customWidth="1"/>
    <col min="12547" max="12547" width="12.375" style="5" customWidth="1"/>
    <col min="12548" max="12548" width="10" style="5" customWidth="1"/>
    <col min="12549" max="12549" width="15.625" style="5" customWidth="1"/>
    <col min="12550" max="12550" width="15.125" style="5" customWidth="1"/>
    <col min="12551" max="12551" width="11.125" style="5" customWidth="1"/>
    <col min="12552" max="12800" width="8.875" style="5"/>
    <col min="12801" max="12801" width="7.125" style="5" customWidth="1"/>
    <col min="12802" max="12802" width="11.25" style="5" customWidth="1"/>
    <col min="12803" max="12803" width="12.375" style="5" customWidth="1"/>
    <col min="12804" max="12804" width="10" style="5" customWidth="1"/>
    <col min="12805" max="12805" width="15.625" style="5" customWidth="1"/>
    <col min="12806" max="12806" width="15.125" style="5" customWidth="1"/>
    <col min="12807" max="12807" width="11.125" style="5" customWidth="1"/>
    <col min="12808" max="13056" width="8.875" style="5"/>
    <col min="13057" max="13057" width="7.125" style="5" customWidth="1"/>
    <col min="13058" max="13058" width="11.25" style="5" customWidth="1"/>
    <col min="13059" max="13059" width="12.375" style="5" customWidth="1"/>
    <col min="13060" max="13060" width="10" style="5" customWidth="1"/>
    <col min="13061" max="13061" width="15.625" style="5" customWidth="1"/>
    <col min="13062" max="13062" width="15.125" style="5" customWidth="1"/>
    <col min="13063" max="13063" width="11.125" style="5" customWidth="1"/>
    <col min="13064" max="13312" width="8.875" style="5"/>
    <col min="13313" max="13313" width="7.125" style="5" customWidth="1"/>
    <col min="13314" max="13314" width="11.25" style="5" customWidth="1"/>
    <col min="13315" max="13315" width="12.375" style="5" customWidth="1"/>
    <col min="13316" max="13316" width="10" style="5" customWidth="1"/>
    <col min="13317" max="13317" width="15.625" style="5" customWidth="1"/>
    <col min="13318" max="13318" width="15.125" style="5" customWidth="1"/>
    <col min="13319" max="13319" width="11.125" style="5" customWidth="1"/>
    <col min="13320" max="13568" width="8.875" style="5"/>
    <col min="13569" max="13569" width="7.125" style="5" customWidth="1"/>
    <col min="13570" max="13570" width="11.25" style="5" customWidth="1"/>
    <col min="13571" max="13571" width="12.375" style="5" customWidth="1"/>
    <col min="13572" max="13572" width="10" style="5" customWidth="1"/>
    <col min="13573" max="13573" width="15.625" style="5" customWidth="1"/>
    <col min="13574" max="13574" width="15.125" style="5" customWidth="1"/>
    <col min="13575" max="13575" width="11.125" style="5" customWidth="1"/>
    <col min="13576" max="13824" width="8.875" style="5"/>
    <col min="13825" max="13825" width="7.125" style="5" customWidth="1"/>
    <col min="13826" max="13826" width="11.25" style="5" customWidth="1"/>
    <col min="13827" max="13827" width="12.375" style="5" customWidth="1"/>
    <col min="13828" max="13828" width="10" style="5" customWidth="1"/>
    <col min="13829" max="13829" width="15.625" style="5" customWidth="1"/>
    <col min="13830" max="13830" width="15.125" style="5" customWidth="1"/>
    <col min="13831" max="13831" width="11.125" style="5" customWidth="1"/>
    <col min="13832" max="14080" width="8.875" style="5"/>
    <col min="14081" max="14081" width="7.125" style="5" customWidth="1"/>
    <col min="14082" max="14082" width="11.25" style="5" customWidth="1"/>
    <col min="14083" max="14083" width="12.375" style="5" customWidth="1"/>
    <col min="14084" max="14084" width="10" style="5" customWidth="1"/>
    <col min="14085" max="14085" width="15.625" style="5" customWidth="1"/>
    <col min="14086" max="14086" width="15.125" style="5" customWidth="1"/>
    <col min="14087" max="14087" width="11.125" style="5" customWidth="1"/>
    <col min="14088" max="14336" width="8.875" style="5"/>
    <col min="14337" max="14337" width="7.125" style="5" customWidth="1"/>
    <col min="14338" max="14338" width="11.25" style="5" customWidth="1"/>
    <col min="14339" max="14339" width="12.375" style="5" customWidth="1"/>
    <col min="14340" max="14340" width="10" style="5" customWidth="1"/>
    <col min="14341" max="14341" width="15.625" style="5" customWidth="1"/>
    <col min="14342" max="14342" width="15.125" style="5" customWidth="1"/>
    <col min="14343" max="14343" width="11.125" style="5" customWidth="1"/>
    <col min="14344" max="14592" width="8.875" style="5"/>
    <col min="14593" max="14593" width="7.125" style="5" customWidth="1"/>
    <col min="14594" max="14594" width="11.25" style="5" customWidth="1"/>
    <col min="14595" max="14595" width="12.375" style="5" customWidth="1"/>
    <col min="14596" max="14596" width="10" style="5" customWidth="1"/>
    <col min="14597" max="14597" width="15.625" style="5" customWidth="1"/>
    <col min="14598" max="14598" width="15.125" style="5" customWidth="1"/>
    <col min="14599" max="14599" width="11.125" style="5" customWidth="1"/>
    <col min="14600" max="14848" width="8.875" style="5"/>
    <col min="14849" max="14849" width="7.125" style="5" customWidth="1"/>
    <col min="14850" max="14850" width="11.25" style="5" customWidth="1"/>
    <col min="14851" max="14851" width="12.375" style="5" customWidth="1"/>
    <col min="14852" max="14852" width="10" style="5" customWidth="1"/>
    <col min="14853" max="14853" width="15.625" style="5" customWidth="1"/>
    <col min="14854" max="14854" width="15.125" style="5" customWidth="1"/>
    <col min="14855" max="14855" width="11.125" style="5" customWidth="1"/>
    <col min="14856" max="15104" width="8.875" style="5"/>
    <col min="15105" max="15105" width="7.125" style="5" customWidth="1"/>
    <col min="15106" max="15106" width="11.25" style="5" customWidth="1"/>
    <col min="15107" max="15107" width="12.375" style="5" customWidth="1"/>
    <col min="15108" max="15108" width="10" style="5" customWidth="1"/>
    <col min="15109" max="15109" width="15.625" style="5" customWidth="1"/>
    <col min="15110" max="15110" width="15.125" style="5" customWidth="1"/>
    <col min="15111" max="15111" width="11.125" style="5" customWidth="1"/>
    <col min="15112" max="15360" width="8.875" style="5"/>
    <col min="15361" max="15361" width="7.125" style="5" customWidth="1"/>
    <col min="15362" max="15362" width="11.25" style="5" customWidth="1"/>
    <col min="15363" max="15363" width="12.375" style="5" customWidth="1"/>
    <col min="15364" max="15364" width="10" style="5" customWidth="1"/>
    <col min="15365" max="15365" width="15.625" style="5" customWidth="1"/>
    <col min="15366" max="15366" width="15.125" style="5" customWidth="1"/>
    <col min="15367" max="15367" width="11.125" style="5" customWidth="1"/>
    <col min="15368" max="15616" width="8.875" style="5"/>
    <col min="15617" max="15617" width="7.125" style="5" customWidth="1"/>
    <col min="15618" max="15618" width="11.25" style="5" customWidth="1"/>
    <col min="15619" max="15619" width="12.375" style="5" customWidth="1"/>
    <col min="15620" max="15620" width="10" style="5" customWidth="1"/>
    <col min="15621" max="15621" width="15.625" style="5" customWidth="1"/>
    <col min="15622" max="15622" width="15.125" style="5" customWidth="1"/>
    <col min="15623" max="15623" width="11.125" style="5" customWidth="1"/>
    <col min="15624" max="15872" width="8.875" style="5"/>
    <col min="15873" max="15873" width="7.125" style="5" customWidth="1"/>
    <col min="15874" max="15874" width="11.25" style="5" customWidth="1"/>
    <col min="15875" max="15875" width="12.375" style="5" customWidth="1"/>
    <col min="15876" max="15876" width="10" style="5" customWidth="1"/>
    <col min="15877" max="15877" width="15.625" style="5" customWidth="1"/>
    <col min="15878" max="15878" width="15.125" style="5" customWidth="1"/>
    <col min="15879" max="15879" width="11.125" style="5" customWidth="1"/>
    <col min="15880" max="16128" width="8.875" style="5"/>
    <col min="16129" max="16129" width="7.125" style="5" customWidth="1"/>
    <col min="16130" max="16130" width="11.25" style="5" customWidth="1"/>
    <col min="16131" max="16131" width="12.375" style="5" customWidth="1"/>
    <col min="16132" max="16132" width="10" style="5" customWidth="1"/>
    <col min="16133" max="16133" width="15.625" style="5" customWidth="1"/>
    <col min="16134" max="16134" width="15.125" style="5" customWidth="1"/>
    <col min="16135" max="16135" width="11.125" style="5" customWidth="1"/>
    <col min="16136" max="16384" width="8.875" style="5"/>
  </cols>
  <sheetData>
    <row r="1" spans="1:7" ht="18.75" customHeight="1">
      <c r="A1" s="462" t="s">
        <v>502</v>
      </c>
      <c r="B1" s="125"/>
      <c r="C1" s="126"/>
      <c r="D1" s="127"/>
      <c r="E1" s="125"/>
      <c r="F1" s="126"/>
      <c r="G1" s="127"/>
    </row>
    <row r="2" spans="1:7" ht="7.5" customHeight="1"/>
    <row r="3" spans="1:7" s="118" customFormat="1">
      <c r="A3" s="128" t="s">
        <v>412</v>
      </c>
      <c r="B3" s="129"/>
      <c r="C3" s="130"/>
      <c r="D3" s="131"/>
      <c r="E3" s="129"/>
      <c r="F3" s="132"/>
      <c r="G3" s="133"/>
    </row>
    <row r="4" spans="1:7">
      <c r="A4" s="134" t="s">
        <v>444</v>
      </c>
      <c r="B4" s="65"/>
      <c r="C4" s="135"/>
      <c r="D4" s="136"/>
      <c r="E4" s="65"/>
      <c r="F4" s="137"/>
      <c r="G4" s="138"/>
    </row>
    <row r="5" spans="1:7">
      <c r="A5" s="586" t="s">
        <v>49</v>
      </c>
      <c r="B5" s="139" t="s">
        <v>50</v>
      </c>
      <c r="C5" s="140"/>
      <c r="D5" s="141"/>
      <c r="E5" s="142" t="s">
        <v>51</v>
      </c>
      <c r="F5" s="140"/>
      <c r="G5" s="141"/>
    </row>
    <row r="6" spans="1:7">
      <c r="A6" s="587"/>
      <c r="B6" s="30" t="s">
        <v>442</v>
      </c>
      <c r="C6" s="143" t="s">
        <v>443</v>
      </c>
      <c r="D6" s="144" t="s">
        <v>413</v>
      </c>
      <c r="E6" s="30" t="s">
        <v>442</v>
      </c>
      <c r="F6" s="143" t="s">
        <v>443</v>
      </c>
      <c r="G6" s="144" t="s">
        <v>413</v>
      </c>
    </row>
    <row r="7" spans="1:7">
      <c r="A7" s="31">
        <v>1</v>
      </c>
      <c r="B7" s="350">
        <v>75072</v>
      </c>
      <c r="C7" s="355">
        <v>162493</v>
      </c>
      <c r="D7" s="456">
        <f>IFERROR((B7-C7)/C7,0)</f>
        <v>-0.53799855993796653</v>
      </c>
      <c r="E7" s="457">
        <v>84279913</v>
      </c>
      <c r="F7" s="355">
        <v>152006314</v>
      </c>
      <c r="G7" s="456">
        <f>IFERROR((E7-F7)/F7,0)</f>
        <v>-0.44554991972241365</v>
      </c>
    </row>
    <row r="8" spans="1:7">
      <c r="A8" s="31">
        <v>2</v>
      </c>
      <c r="B8" s="27">
        <v>71119</v>
      </c>
      <c r="C8" s="355">
        <v>115013</v>
      </c>
      <c r="D8" s="456">
        <f>IFERROR((B8-C8)/C8,0)</f>
        <v>-0.38164381417752774</v>
      </c>
      <c r="E8" s="457">
        <v>75549991</v>
      </c>
      <c r="F8" s="355">
        <v>109496132</v>
      </c>
      <c r="G8" s="456">
        <f>IFERROR((E8-F8)/F8,0)</f>
        <v>-0.31002137134853314</v>
      </c>
    </row>
    <row r="9" spans="1:7">
      <c r="A9" s="31">
        <v>3</v>
      </c>
      <c r="B9" s="350">
        <v>86310</v>
      </c>
      <c r="C9" s="355">
        <v>134607</v>
      </c>
      <c r="D9" s="456">
        <f t="shared" ref="D9:D18" si="0">IFERROR((B9-C9)/C9,0)</f>
        <v>-0.35880006240388684</v>
      </c>
      <c r="E9" s="457">
        <v>92588841</v>
      </c>
      <c r="F9" s="355">
        <v>122140642</v>
      </c>
      <c r="G9" s="456">
        <f t="shared" ref="G9:G18" si="1">IFERROR((E9-F9)/F9,0)</f>
        <v>-0.24194895749770171</v>
      </c>
    </row>
    <row r="10" spans="1:7">
      <c r="A10" s="31">
        <v>4</v>
      </c>
      <c r="B10" s="354">
        <v>71548</v>
      </c>
      <c r="C10" s="353">
        <v>133349</v>
      </c>
      <c r="D10" s="456">
        <f t="shared" si="0"/>
        <v>-0.46345304426729861</v>
      </c>
      <c r="E10" s="457">
        <v>79101984</v>
      </c>
      <c r="F10" s="353">
        <v>126190344</v>
      </c>
      <c r="G10" s="456">
        <f t="shared" si="1"/>
        <v>-0.373153432405256</v>
      </c>
    </row>
    <row r="11" spans="1:7">
      <c r="A11" s="31">
        <v>5</v>
      </c>
      <c r="B11" s="350">
        <v>68033</v>
      </c>
      <c r="C11" s="355">
        <v>676162</v>
      </c>
      <c r="D11" s="456">
        <f t="shared" si="0"/>
        <v>-0.89938357967469329</v>
      </c>
      <c r="E11" s="457">
        <v>81820830</v>
      </c>
      <c r="F11" s="355">
        <v>634747287</v>
      </c>
      <c r="G11" s="456">
        <f t="shared" si="1"/>
        <v>-0.8710969992692541</v>
      </c>
    </row>
    <row r="12" spans="1:7">
      <c r="A12" s="31">
        <v>6</v>
      </c>
      <c r="B12" s="350">
        <v>83757</v>
      </c>
      <c r="C12" s="355">
        <v>105847</v>
      </c>
      <c r="D12" s="456">
        <f t="shared" si="0"/>
        <v>-0.20869745954065774</v>
      </c>
      <c r="E12" s="457">
        <v>104083035</v>
      </c>
      <c r="F12" s="355">
        <v>117464564</v>
      </c>
      <c r="G12" s="456">
        <f t="shared" si="1"/>
        <v>-0.11391970943679662</v>
      </c>
    </row>
    <row r="13" spans="1:7">
      <c r="A13" s="31">
        <v>7</v>
      </c>
      <c r="B13" s="350">
        <v>67057</v>
      </c>
      <c r="C13" s="355">
        <v>104885</v>
      </c>
      <c r="D13" s="456">
        <f t="shared" si="0"/>
        <v>-0.36066167707489155</v>
      </c>
      <c r="E13" s="457">
        <v>75867574</v>
      </c>
      <c r="F13" s="355">
        <v>119683695</v>
      </c>
      <c r="G13" s="456">
        <f t="shared" si="1"/>
        <v>-0.36609933374800968</v>
      </c>
    </row>
    <row r="14" spans="1:7">
      <c r="A14" s="31">
        <v>8</v>
      </c>
      <c r="B14" s="350">
        <v>90894</v>
      </c>
      <c r="C14" s="355">
        <v>110278</v>
      </c>
      <c r="D14" s="456">
        <f t="shared" si="0"/>
        <v>-0.17577395310034641</v>
      </c>
      <c r="E14" s="457">
        <v>107821952</v>
      </c>
      <c r="F14" s="355">
        <v>131898544</v>
      </c>
      <c r="G14" s="456">
        <f t="shared" si="1"/>
        <v>-0.18253872461245668</v>
      </c>
    </row>
    <row r="15" spans="1:7">
      <c r="A15" s="31">
        <v>9</v>
      </c>
      <c r="B15" s="27">
        <v>67360</v>
      </c>
      <c r="C15" s="86">
        <v>92961</v>
      </c>
      <c r="D15" s="456">
        <f t="shared" si="0"/>
        <v>-0.27539505814266196</v>
      </c>
      <c r="E15" s="457">
        <v>75470252</v>
      </c>
      <c r="F15" s="86">
        <v>107794928</v>
      </c>
      <c r="G15" s="456">
        <f t="shared" si="1"/>
        <v>-0.29987195686980744</v>
      </c>
    </row>
    <row r="16" spans="1:7">
      <c r="A16" s="31">
        <v>10</v>
      </c>
      <c r="B16" s="27">
        <v>69156</v>
      </c>
      <c r="C16" s="86">
        <v>82311</v>
      </c>
      <c r="D16" s="456">
        <f t="shared" si="0"/>
        <v>-0.15982068010350986</v>
      </c>
      <c r="E16" s="457">
        <v>83291709</v>
      </c>
      <c r="F16" s="574">
        <v>89508196</v>
      </c>
      <c r="G16" s="456">
        <f t="shared" si="1"/>
        <v>-6.9451595248327877E-2</v>
      </c>
    </row>
    <row r="17" spans="1:7">
      <c r="A17" s="31">
        <v>11</v>
      </c>
      <c r="B17" s="27">
        <v>77989</v>
      </c>
      <c r="C17" s="86">
        <v>77308</v>
      </c>
      <c r="D17" s="456">
        <f t="shared" si="0"/>
        <v>8.8089201635018367E-3</v>
      </c>
      <c r="E17" s="457">
        <v>82709692</v>
      </c>
      <c r="F17" s="86">
        <v>91145233</v>
      </c>
      <c r="G17" s="456">
        <f t="shared" si="1"/>
        <v>-9.2550545128344777E-2</v>
      </c>
    </row>
    <row r="18" spans="1:7">
      <c r="A18" s="31">
        <v>12</v>
      </c>
      <c r="B18" s="27">
        <v>80180</v>
      </c>
      <c r="C18" s="86">
        <v>74129</v>
      </c>
      <c r="D18" s="456">
        <f t="shared" si="0"/>
        <v>8.1627972858125702E-2</v>
      </c>
      <c r="E18" s="457">
        <v>86085002</v>
      </c>
      <c r="F18" s="86">
        <v>91492950</v>
      </c>
      <c r="G18" s="456">
        <f t="shared" si="1"/>
        <v>-5.9107811038992625E-2</v>
      </c>
    </row>
    <row r="19" spans="1:7" s="111" customFormat="1">
      <c r="A19" s="32" t="s">
        <v>48</v>
      </c>
      <c r="B19" s="33">
        <f>SUM(B7:B18)</f>
        <v>908475</v>
      </c>
      <c r="C19" s="86">
        <f>SUM(C7:C18)</f>
        <v>1869343</v>
      </c>
      <c r="D19" s="456">
        <f>(B19-C19)/C19</f>
        <v>-0.51401374707584424</v>
      </c>
      <c r="E19" s="33">
        <f>SUM(E7:E18)</f>
        <v>1028670775</v>
      </c>
      <c r="F19" s="86">
        <f>SUM(F7:F18)</f>
        <v>1893568829</v>
      </c>
      <c r="G19" s="511">
        <f>(E19-F19)/F19</f>
        <v>-0.45675554051909251</v>
      </c>
    </row>
    <row r="20" spans="1:7" s="111" customFormat="1" ht="6" customHeight="1">
      <c r="A20" s="38"/>
      <c r="B20" s="39"/>
      <c r="C20" s="458"/>
      <c r="D20" s="145"/>
      <c r="E20" s="39"/>
      <c r="F20" s="458"/>
      <c r="G20" s="145"/>
    </row>
    <row r="21" spans="1:7" ht="15" customHeight="1">
      <c r="A21" s="1" t="s">
        <v>503</v>
      </c>
      <c r="B21" s="125"/>
      <c r="C21" s="126"/>
      <c r="D21" s="127"/>
      <c r="E21" s="125"/>
      <c r="F21" s="126"/>
      <c r="G21" s="127"/>
    </row>
    <row r="22" spans="1:7" ht="9.75" customHeight="1">
      <c r="B22" s="93"/>
      <c r="C22" s="146"/>
      <c r="D22" s="147"/>
      <c r="E22" s="93"/>
      <c r="F22" s="146"/>
      <c r="G22" s="147"/>
    </row>
    <row r="23" spans="1:7" s="118" customFormat="1">
      <c r="A23" s="148" t="s">
        <v>451</v>
      </c>
      <c r="B23" s="149"/>
      <c r="C23" s="150"/>
      <c r="D23" s="151"/>
      <c r="E23" s="149"/>
      <c r="F23" s="152"/>
      <c r="G23" s="153"/>
    </row>
    <row r="24" spans="1:7">
      <c r="A24" s="134" t="s">
        <v>445</v>
      </c>
      <c r="B24" s="154"/>
      <c r="C24" s="155"/>
      <c r="D24" s="156"/>
      <c r="E24" s="154"/>
      <c r="F24" s="157"/>
      <c r="G24" s="158"/>
    </row>
    <row r="25" spans="1:7">
      <c r="A25" s="586" t="s">
        <v>49</v>
      </c>
      <c r="B25" s="159" t="s">
        <v>50</v>
      </c>
      <c r="C25" s="160"/>
      <c r="D25" s="161"/>
      <c r="E25" s="162" t="s">
        <v>51</v>
      </c>
      <c r="F25" s="160"/>
      <c r="G25" s="161"/>
    </row>
    <row r="26" spans="1:7">
      <c r="A26" s="587"/>
      <c r="B26" s="30" t="s">
        <v>442</v>
      </c>
      <c r="C26" s="143" t="s">
        <v>443</v>
      </c>
      <c r="D26" s="144" t="s">
        <v>413</v>
      </c>
      <c r="E26" s="30" t="s">
        <v>442</v>
      </c>
      <c r="F26" s="143" t="s">
        <v>443</v>
      </c>
      <c r="G26" s="144" t="s">
        <v>413</v>
      </c>
    </row>
    <row r="27" spans="1:7">
      <c r="A27" s="31">
        <v>1</v>
      </c>
      <c r="B27" s="459">
        <v>1098</v>
      </c>
      <c r="C27" s="355">
        <v>1565</v>
      </c>
      <c r="D27" s="456">
        <f>IFERROR((B27-C27)/C27,0)</f>
        <v>-0.29840255591054315</v>
      </c>
      <c r="E27" s="457">
        <v>559193</v>
      </c>
      <c r="F27" s="355">
        <v>764739</v>
      </c>
      <c r="G27" s="456">
        <f>IFERROR((E27-F27)/F27,0)</f>
        <v>-0.26877928286644204</v>
      </c>
    </row>
    <row r="28" spans="1:7">
      <c r="A28" s="31">
        <v>2</v>
      </c>
      <c r="B28" s="27">
        <v>1715</v>
      </c>
      <c r="C28" s="355">
        <v>1930</v>
      </c>
      <c r="D28" s="456">
        <f>IFERROR((B28-C28)/C28,0)</f>
        <v>-0.11139896373056994</v>
      </c>
      <c r="E28" s="457">
        <v>415174</v>
      </c>
      <c r="F28" s="355">
        <v>1217458</v>
      </c>
      <c r="G28" s="456">
        <f t="shared" ref="G28:G29" si="2">IFERROR((E28-F28)/F28,0)</f>
        <v>-0.65898289715127745</v>
      </c>
    </row>
    <row r="29" spans="1:7">
      <c r="A29" s="31">
        <v>3</v>
      </c>
      <c r="B29" s="459">
        <v>1861</v>
      </c>
      <c r="C29" s="355">
        <v>3134</v>
      </c>
      <c r="D29" s="456">
        <f t="shared" ref="D29:D39" si="3">IFERROR((B29-C29)/C29,0)</f>
        <v>-0.40619017230376514</v>
      </c>
      <c r="E29" s="457">
        <v>424138</v>
      </c>
      <c r="F29" s="355">
        <v>1286924</v>
      </c>
      <c r="G29" s="456">
        <f t="shared" si="2"/>
        <v>-0.67042498236104076</v>
      </c>
    </row>
    <row r="30" spans="1:7">
      <c r="A30" s="31">
        <v>4</v>
      </c>
      <c r="B30" s="27">
        <v>2294</v>
      </c>
      <c r="C30" s="355">
        <v>4931</v>
      </c>
      <c r="D30" s="456">
        <f t="shared" si="3"/>
        <v>-0.53477996349624823</v>
      </c>
      <c r="E30" s="27">
        <v>763396</v>
      </c>
      <c r="F30" s="353">
        <v>1618535</v>
      </c>
      <c r="G30" s="456">
        <f t="shared" ref="G30:G39" si="4">IFERROR((E30-F30)/F30,0)</f>
        <v>-0.5283413704368457</v>
      </c>
    </row>
    <row r="31" spans="1:7">
      <c r="A31" s="31">
        <v>5</v>
      </c>
      <c r="B31" s="459">
        <v>1577</v>
      </c>
      <c r="C31" s="355">
        <v>5530</v>
      </c>
      <c r="D31" s="456">
        <f t="shared" si="3"/>
        <v>-0.71482820976491868</v>
      </c>
      <c r="E31" s="457">
        <v>402746</v>
      </c>
      <c r="F31" s="355">
        <v>2047150</v>
      </c>
      <c r="G31" s="456">
        <f t="shared" si="4"/>
        <v>-0.80326502698874047</v>
      </c>
    </row>
    <row r="32" spans="1:7">
      <c r="A32" s="31">
        <v>6</v>
      </c>
      <c r="B32" s="459">
        <v>2880</v>
      </c>
      <c r="C32" s="355">
        <v>2471</v>
      </c>
      <c r="D32" s="456">
        <f t="shared" si="3"/>
        <v>0.16552003237555646</v>
      </c>
      <c r="E32" s="457">
        <v>499132</v>
      </c>
      <c r="F32" s="355">
        <v>1171692</v>
      </c>
      <c r="G32" s="456">
        <f t="shared" si="4"/>
        <v>-0.57400750367844111</v>
      </c>
    </row>
    <row r="33" spans="1:12">
      <c r="A33" s="31">
        <v>7</v>
      </c>
      <c r="B33" s="459">
        <v>1298</v>
      </c>
      <c r="C33" s="355">
        <v>2849</v>
      </c>
      <c r="D33" s="456">
        <f t="shared" si="3"/>
        <v>-0.54440154440154442</v>
      </c>
      <c r="E33" s="457">
        <v>364769</v>
      </c>
      <c r="F33" s="355">
        <v>726920</v>
      </c>
      <c r="G33" s="456">
        <f t="shared" si="4"/>
        <v>-0.49819925163704398</v>
      </c>
    </row>
    <row r="34" spans="1:12">
      <c r="A34" s="31">
        <v>8</v>
      </c>
      <c r="B34" s="459">
        <v>1004</v>
      </c>
      <c r="C34" s="355">
        <v>2069</v>
      </c>
      <c r="D34" s="456">
        <f t="shared" si="3"/>
        <v>-0.51474142097631703</v>
      </c>
      <c r="E34" s="457">
        <v>396532</v>
      </c>
      <c r="F34" s="355">
        <v>778476</v>
      </c>
      <c r="G34" s="456">
        <f t="shared" si="4"/>
        <v>-0.49063041121370471</v>
      </c>
    </row>
    <row r="35" spans="1:12">
      <c r="A35" s="31">
        <v>9</v>
      </c>
      <c r="B35" s="460">
        <v>3312</v>
      </c>
      <c r="C35" s="86">
        <v>1907</v>
      </c>
      <c r="D35" s="456">
        <f t="shared" si="3"/>
        <v>0.73675930781331933</v>
      </c>
      <c r="E35" s="27">
        <v>631771</v>
      </c>
      <c r="F35" s="86">
        <v>737123</v>
      </c>
      <c r="G35" s="456">
        <f t="shared" si="4"/>
        <v>-0.14292322990871265</v>
      </c>
    </row>
    <row r="36" spans="1:12">
      <c r="A36" s="31">
        <v>10</v>
      </c>
      <c r="B36" s="460">
        <v>2638</v>
      </c>
      <c r="C36" s="86">
        <v>2024</v>
      </c>
      <c r="D36" s="456">
        <f t="shared" si="3"/>
        <v>0.30335968379446643</v>
      </c>
      <c r="E36" s="27">
        <v>683337</v>
      </c>
      <c r="F36" s="86">
        <v>477901</v>
      </c>
      <c r="G36" s="456">
        <f t="shared" si="4"/>
        <v>0.42987145873308491</v>
      </c>
    </row>
    <row r="37" spans="1:12">
      <c r="A37" s="31">
        <v>11</v>
      </c>
      <c r="B37" s="460">
        <v>452</v>
      </c>
      <c r="C37" s="86">
        <v>1703</v>
      </c>
      <c r="D37" s="456">
        <f t="shared" si="3"/>
        <v>-0.73458602466236056</v>
      </c>
      <c r="E37" s="27">
        <v>368142</v>
      </c>
      <c r="F37" s="86">
        <v>618451</v>
      </c>
      <c r="G37" s="456">
        <f t="shared" si="4"/>
        <v>-0.40473537919738184</v>
      </c>
      <c r="I37" s="453"/>
      <c r="J37" s="453"/>
      <c r="K37" s="453"/>
      <c r="L37" s="453"/>
    </row>
    <row r="38" spans="1:12">
      <c r="A38" s="31">
        <v>12</v>
      </c>
      <c r="B38" s="33">
        <v>1467</v>
      </c>
      <c r="C38" s="86">
        <v>2053</v>
      </c>
      <c r="D38" s="456">
        <f t="shared" si="3"/>
        <v>-0.28543594739405748</v>
      </c>
      <c r="E38" s="33">
        <v>303232</v>
      </c>
      <c r="F38" s="86">
        <v>726329</v>
      </c>
      <c r="G38" s="456">
        <f t="shared" si="4"/>
        <v>-0.58251426006671903</v>
      </c>
      <c r="I38" s="453"/>
      <c r="J38" s="453"/>
      <c r="K38" s="453"/>
      <c r="L38" s="453"/>
    </row>
    <row r="39" spans="1:12" s="111" customFormat="1">
      <c r="A39" s="32" t="s">
        <v>48</v>
      </c>
      <c r="B39" s="33">
        <f>SUM(B27:B38)</f>
        <v>21596</v>
      </c>
      <c r="C39" s="86">
        <f>SUM(C27:C38)</f>
        <v>32166</v>
      </c>
      <c r="D39" s="456">
        <f t="shared" si="3"/>
        <v>-0.32860784679475225</v>
      </c>
      <c r="E39" s="33">
        <f>SUM(E27:E38)</f>
        <v>5811562</v>
      </c>
      <c r="F39" s="86">
        <f>SUM(F27:F38)</f>
        <v>12171698</v>
      </c>
      <c r="G39" s="456">
        <f t="shared" si="4"/>
        <v>-0.52253481806729019</v>
      </c>
    </row>
    <row r="40" spans="1:12" s="111" customFormat="1" ht="6.75" customHeight="1">
      <c r="A40" s="38"/>
      <c r="B40" s="39"/>
      <c r="C40" s="458"/>
      <c r="D40" s="145"/>
      <c r="E40" s="39"/>
      <c r="F40" s="458"/>
      <c r="G40" s="163"/>
    </row>
    <row r="41" spans="1:12" s="13" customFormat="1">
      <c r="A41" s="54" t="s">
        <v>465</v>
      </c>
      <c r="C41" s="164"/>
      <c r="D41" s="165"/>
      <c r="F41" s="164"/>
      <c r="G41" s="165"/>
    </row>
  </sheetData>
  <mergeCells count="2">
    <mergeCell ref="A5:A6"/>
    <mergeCell ref="A25:A26"/>
  </mergeCells>
  <phoneticPr fontId="3" type="noConversion"/>
  <conditionalFormatting sqref="B7:C9 B11:C14">
    <cfRule type="cellIs" dxfId="56" priority="11" operator="lessThan">
      <formula>0</formula>
    </cfRule>
  </conditionalFormatting>
  <conditionalFormatting sqref="B27:C34">
    <cfRule type="cellIs" dxfId="55" priority="8" operator="lessThan">
      <formula>0</formula>
    </cfRule>
    <cfRule type="cellIs" dxfId="54" priority="9" operator="lessThan">
      <formula>0</formula>
    </cfRule>
  </conditionalFormatting>
  <conditionalFormatting sqref="E10:E18">
    <cfRule type="cellIs" dxfId="53" priority="1" operator="lessThan">
      <formula>0</formula>
    </cfRule>
  </conditionalFormatting>
  <conditionalFormatting sqref="E7:F9 F11:F14">
    <cfRule type="cellIs" dxfId="52" priority="10" operator="lessThan">
      <formula>0</formula>
    </cfRule>
  </conditionalFormatting>
  <conditionalFormatting sqref="E27:F29">
    <cfRule type="cellIs" dxfId="51" priority="6" operator="lessThan">
      <formula>0</formula>
    </cfRule>
    <cfRule type="cellIs" dxfId="50" priority="7" operator="lessThan">
      <formula>0</formula>
    </cfRule>
  </conditionalFormatting>
  <conditionalFormatting sqref="E31:F34">
    <cfRule type="cellIs" dxfId="49" priority="2" operator="lessThan">
      <formula>0</formula>
    </cfRule>
    <cfRule type="cellIs" dxfId="48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2"/>
  <sheetViews>
    <sheetView topLeftCell="A17" zoomScale="90" zoomScaleNormal="90" workbookViewId="0">
      <selection activeCell="A2" sqref="A2"/>
    </sheetView>
  </sheetViews>
  <sheetFormatPr defaultRowHeight="16.5"/>
  <cols>
    <col min="1" max="1" width="6.5" style="92" customWidth="1"/>
    <col min="2" max="2" width="16.75" style="5" customWidth="1"/>
    <col min="3" max="3" width="13.875" style="5" customWidth="1"/>
    <col min="4" max="4" width="13.5" style="5" customWidth="1"/>
    <col min="5" max="6" width="14.375" style="5" customWidth="1"/>
    <col min="7" max="7" width="14.125" style="5" customWidth="1"/>
    <col min="8" max="9" width="13.5" style="5" customWidth="1"/>
    <col min="10" max="10" width="13.875" style="5" customWidth="1"/>
    <col min="11" max="11" width="8.875" style="5"/>
    <col min="12" max="12" width="11.875" style="5" customWidth="1"/>
    <col min="13" max="254" width="8.875" style="5"/>
    <col min="255" max="255" width="6.5" style="5" customWidth="1"/>
    <col min="256" max="256" width="16.75" style="5" customWidth="1"/>
    <col min="257" max="257" width="13.875" style="5" customWidth="1"/>
    <col min="258" max="258" width="13.5" style="5" customWidth="1"/>
    <col min="259" max="260" width="14.375" style="5" customWidth="1"/>
    <col min="261" max="261" width="14.125" style="5" customWidth="1"/>
    <col min="262" max="263" width="13.5" style="5" customWidth="1"/>
    <col min="264" max="264" width="13.875" style="5" customWidth="1"/>
    <col min="265" max="510" width="8.875" style="5"/>
    <col min="511" max="511" width="6.5" style="5" customWidth="1"/>
    <col min="512" max="512" width="16.75" style="5" customWidth="1"/>
    <col min="513" max="513" width="13.875" style="5" customWidth="1"/>
    <col min="514" max="514" width="13.5" style="5" customWidth="1"/>
    <col min="515" max="516" width="14.375" style="5" customWidth="1"/>
    <col min="517" max="517" width="14.125" style="5" customWidth="1"/>
    <col min="518" max="519" width="13.5" style="5" customWidth="1"/>
    <col min="520" max="520" width="13.875" style="5" customWidth="1"/>
    <col min="521" max="766" width="8.875" style="5"/>
    <col min="767" max="767" width="6.5" style="5" customWidth="1"/>
    <col min="768" max="768" width="16.75" style="5" customWidth="1"/>
    <col min="769" max="769" width="13.875" style="5" customWidth="1"/>
    <col min="770" max="770" width="13.5" style="5" customWidth="1"/>
    <col min="771" max="772" width="14.375" style="5" customWidth="1"/>
    <col min="773" max="773" width="14.125" style="5" customWidth="1"/>
    <col min="774" max="775" width="13.5" style="5" customWidth="1"/>
    <col min="776" max="776" width="13.875" style="5" customWidth="1"/>
    <col min="777" max="1022" width="8.875" style="5"/>
    <col min="1023" max="1023" width="6.5" style="5" customWidth="1"/>
    <col min="1024" max="1024" width="16.75" style="5" customWidth="1"/>
    <col min="1025" max="1025" width="13.875" style="5" customWidth="1"/>
    <col min="1026" max="1026" width="13.5" style="5" customWidth="1"/>
    <col min="1027" max="1028" width="14.375" style="5" customWidth="1"/>
    <col min="1029" max="1029" width="14.125" style="5" customWidth="1"/>
    <col min="1030" max="1031" width="13.5" style="5" customWidth="1"/>
    <col min="1032" max="1032" width="13.875" style="5" customWidth="1"/>
    <col min="1033" max="1278" width="8.875" style="5"/>
    <col min="1279" max="1279" width="6.5" style="5" customWidth="1"/>
    <col min="1280" max="1280" width="16.75" style="5" customWidth="1"/>
    <col min="1281" max="1281" width="13.875" style="5" customWidth="1"/>
    <col min="1282" max="1282" width="13.5" style="5" customWidth="1"/>
    <col min="1283" max="1284" width="14.375" style="5" customWidth="1"/>
    <col min="1285" max="1285" width="14.125" style="5" customWidth="1"/>
    <col min="1286" max="1287" width="13.5" style="5" customWidth="1"/>
    <col min="1288" max="1288" width="13.875" style="5" customWidth="1"/>
    <col min="1289" max="1534" width="8.875" style="5"/>
    <col min="1535" max="1535" width="6.5" style="5" customWidth="1"/>
    <col min="1536" max="1536" width="16.75" style="5" customWidth="1"/>
    <col min="1537" max="1537" width="13.875" style="5" customWidth="1"/>
    <col min="1538" max="1538" width="13.5" style="5" customWidth="1"/>
    <col min="1539" max="1540" width="14.375" style="5" customWidth="1"/>
    <col min="1541" max="1541" width="14.125" style="5" customWidth="1"/>
    <col min="1542" max="1543" width="13.5" style="5" customWidth="1"/>
    <col min="1544" max="1544" width="13.875" style="5" customWidth="1"/>
    <col min="1545" max="1790" width="8.875" style="5"/>
    <col min="1791" max="1791" width="6.5" style="5" customWidth="1"/>
    <col min="1792" max="1792" width="16.75" style="5" customWidth="1"/>
    <col min="1793" max="1793" width="13.875" style="5" customWidth="1"/>
    <col min="1794" max="1794" width="13.5" style="5" customWidth="1"/>
    <col min="1795" max="1796" width="14.375" style="5" customWidth="1"/>
    <col min="1797" max="1797" width="14.125" style="5" customWidth="1"/>
    <col min="1798" max="1799" width="13.5" style="5" customWidth="1"/>
    <col min="1800" max="1800" width="13.875" style="5" customWidth="1"/>
    <col min="1801" max="2046" width="8.875" style="5"/>
    <col min="2047" max="2047" width="6.5" style="5" customWidth="1"/>
    <col min="2048" max="2048" width="16.75" style="5" customWidth="1"/>
    <col min="2049" max="2049" width="13.875" style="5" customWidth="1"/>
    <col min="2050" max="2050" width="13.5" style="5" customWidth="1"/>
    <col min="2051" max="2052" width="14.375" style="5" customWidth="1"/>
    <col min="2053" max="2053" width="14.125" style="5" customWidth="1"/>
    <col min="2054" max="2055" width="13.5" style="5" customWidth="1"/>
    <col min="2056" max="2056" width="13.875" style="5" customWidth="1"/>
    <col min="2057" max="2302" width="8.875" style="5"/>
    <col min="2303" max="2303" width="6.5" style="5" customWidth="1"/>
    <col min="2304" max="2304" width="16.75" style="5" customWidth="1"/>
    <col min="2305" max="2305" width="13.875" style="5" customWidth="1"/>
    <col min="2306" max="2306" width="13.5" style="5" customWidth="1"/>
    <col min="2307" max="2308" width="14.375" style="5" customWidth="1"/>
    <col min="2309" max="2309" width="14.125" style="5" customWidth="1"/>
    <col min="2310" max="2311" width="13.5" style="5" customWidth="1"/>
    <col min="2312" max="2312" width="13.875" style="5" customWidth="1"/>
    <col min="2313" max="2558" width="8.875" style="5"/>
    <col min="2559" max="2559" width="6.5" style="5" customWidth="1"/>
    <col min="2560" max="2560" width="16.75" style="5" customWidth="1"/>
    <col min="2561" max="2561" width="13.875" style="5" customWidth="1"/>
    <col min="2562" max="2562" width="13.5" style="5" customWidth="1"/>
    <col min="2563" max="2564" width="14.375" style="5" customWidth="1"/>
    <col min="2565" max="2565" width="14.125" style="5" customWidth="1"/>
    <col min="2566" max="2567" width="13.5" style="5" customWidth="1"/>
    <col min="2568" max="2568" width="13.875" style="5" customWidth="1"/>
    <col min="2569" max="2814" width="8.875" style="5"/>
    <col min="2815" max="2815" width="6.5" style="5" customWidth="1"/>
    <col min="2816" max="2816" width="16.75" style="5" customWidth="1"/>
    <col min="2817" max="2817" width="13.875" style="5" customWidth="1"/>
    <col min="2818" max="2818" width="13.5" style="5" customWidth="1"/>
    <col min="2819" max="2820" width="14.375" style="5" customWidth="1"/>
    <col min="2821" max="2821" width="14.125" style="5" customWidth="1"/>
    <col min="2822" max="2823" width="13.5" style="5" customWidth="1"/>
    <col min="2824" max="2824" width="13.875" style="5" customWidth="1"/>
    <col min="2825" max="3070" width="8.875" style="5"/>
    <col min="3071" max="3071" width="6.5" style="5" customWidth="1"/>
    <col min="3072" max="3072" width="16.75" style="5" customWidth="1"/>
    <col min="3073" max="3073" width="13.875" style="5" customWidth="1"/>
    <col min="3074" max="3074" width="13.5" style="5" customWidth="1"/>
    <col min="3075" max="3076" width="14.375" style="5" customWidth="1"/>
    <col min="3077" max="3077" width="14.125" style="5" customWidth="1"/>
    <col min="3078" max="3079" width="13.5" style="5" customWidth="1"/>
    <col min="3080" max="3080" width="13.875" style="5" customWidth="1"/>
    <col min="3081" max="3326" width="8.875" style="5"/>
    <col min="3327" max="3327" width="6.5" style="5" customWidth="1"/>
    <col min="3328" max="3328" width="16.75" style="5" customWidth="1"/>
    <col min="3329" max="3329" width="13.875" style="5" customWidth="1"/>
    <col min="3330" max="3330" width="13.5" style="5" customWidth="1"/>
    <col min="3331" max="3332" width="14.375" style="5" customWidth="1"/>
    <col min="3333" max="3333" width="14.125" style="5" customWidth="1"/>
    <col min="3334" max="3335" width="13.5" style="5" customWidth="1"/>
    <col min="3336" max="3336" width="13.875" style="5" customWidth="1"/>
    <col min="3337" max="3582" width="8.875" style="5"/>
    <col min="3583" max="3583" width="6.5" style="5" customWidth="1"/>
    <col min="3584" max="3584" width="16.75" style="5" customWidth="1"/>
    <col min="3585" max="3585" width="13.875" style="5" customWidth="1"/>
    <col min="3586" max="3586" width="13.5" style="5" customWidth="1"/>
    <col min="3587" max="3588" width="14.375" style="5" customWidth="1"/>
    <col min="3589" max="3589" width="14.125" style="5" customWidth="1"/>
    <col min="3590" max="3591" width="13.5" style="5" customWidth="1"/>
    <col min="3592" max="3592" width="13.875" style="5" customWidth="1"/>
    <col min="3593" max="3838" width="8.875" style="5"/>
    <col min="3839" max="3839" width="6.5" style="5" customWidth="1"/>
    <col min="3840" max="3840" width="16.75" style="5" customWidth="1"/>
    <col min="3841" max="3841" width="13.875" style="5" customWidth="1"/>
    <col min="3842" max="3842" width="13.5" style="5" customWidth="1"/>
    <col min="3843" max="3844" width="14.375" style="5" customWidth="1"/>
    <col min="3845" max="3845" width="14.125" style="5" customWidth="1"/>
    <col min="3846" max="3847" width="13.5" style="5" customWidth="1"/>
    <col min="3848" max="3848" width="13.875" style="5" customWidth="1"/>
    <col min="3849" max="4094" width="8.875" style="5"/>
    <col min="4095" max="4095" width="6.5" style="5" customWidth="1"/>
    <col min="4096" max="4096" width="16.75" style="5" customWidth="1"/>
    <col min="4097" max="4097" width="13.875" style="5" customWidth="1"/>
    <col min="4098" max="4098" width="13.5" style="5" customWidth="1"/>
    <col min="4099" max="4100" width="14.375" style="5" customWidth="1"/>
    <col min="4101" max="4101" width="14.125" style="5" customWidth="1"/>
    <col min="4102" max="4103" width="13.5" style="5" customWidth="1"/>
    <col min="4104" max="4104" width="13.875" style="5" customWidth="1"/>
    <col min="4105" max="4350" width="8.875" style="5"/>
    <col min="4351" max="4351" width="6.5" style="5" customWidth="1"/>
    <col min="4352" max="4352" width="16.75" style="5" customWidth="1"/>
    <col min="4353" max="4353" width="13.875" style="5" customWidth="1"/>
    <col min="4354" max="4354" width="13.5" style="5" customWidth="1"/>
    <col min="4355" max="4356" width="14.375" style="5" customWidth="1"/>
    <col min="4357" max="4357" width="14.125" style="5" customWidth="1"/>
    <col min="4358" max="4359" width="13.5" style="5" customWidth="1"/>
    <col min="4360" max="4360" width="13.875" style="5" customWidth="1"/>
    <col min="4361" max="4606" width="8.875" style="5"/>
    <col min="4607" max="4607" width="6.5" style="5" customWidth="1"/>
    <col min="4608" max="4608" width="16.75" style="5" customWidth="1"/>
    <col min="4609" max="4609" width="13.875" style="5" customWidth="1"/>
    <col min="4610" max="4610" width="13.5" style="5" customWidth="1"/>
    <col min="4611" max="4612" width="14.375" style="5" customWidth="1"/>
    <col min="4613" max="4613" width="14.125" style="5" customWidth="1"/>
    <col min="4614" max="4615" width="13.5" style="5" customWidth="1"/>
    <col min="4616" max="4616" width="13.875" style="5" customWidth="1"/>
    <col min="4617" max="4862" width="8.875" style="5"/>
    <col min="4863" max="4863" width="6.5" style="5" customWidth="1"/>
    <col min="4864" max="4864" width="16.75" style="5" customWidth="1"/>
    <col min="4865" max="4865" width="13.875" style="5" customWidth="1"/>
    <col min="4866" max="4866" width="13.5" style="5" customWidth="1"/>
    <col min="4867" max="4868" width="14.375" style="5" customWidth="1"/>
    <col min="4869" max="4869" width="14.125" style="5" customWidth="1"/>
    <col min="4870" max="4871" width="13.5" style="5" customWidth="1"/>
    <col min="4872" max="4872" width="13.875" style="5" customWidth="1"/>
    <col min="4873" max="5118" width="8.875" style="5"/>
    <col min="5119" max="5119" width="6.5" style="5" customWidth="1"/>
    <col min="5120" max="5120" width="16.75" style="5" customWidth="1"/>
    <col min="5121" max="5121" width="13.875" style="5" customWidth="1"/>
    <col min="5122" max="5122" width="13.5" style="5" customWidth="1"/>
    <col min="5123" max="5124" width="14.375" style="5" customWidth="1"/>
    <col min="5125" max="5125" width="14.125" style="5" customWidth="1"/>
    <col min="5126" max="5127" width="13.5" style="5" customWidth="1"/>
    <col min="5128" max="5128" width="13.875" style="5" customWidth="1"/>
    <col min="5129" max="5374" width="8.875" style="5"/>
    <col min="5375" max="5375" width="6.5" style="5" customWidth="1"/>
    <col min="5376" max="5376" width="16.75" style="5" customWidth="1"/>
    <col min="5377" max="5377" width="13.875" style="5" customWidth="1"/>
    <col min="5378" max="5378" width="13.5" style="5" customWidth="1"/>
    <col min="5379" max="5380" width="14.375" style="5" customWidth="1"/>
    <col min="5381" max="5381" width="14.125" style="5" customWidth="1"/>
    <col min="5382" max="5383" width="13.5" style="5" customWidth="1"/>
    <col min="5384" max="5384" width="13.875" style="5" customWidth="1"/>
    <col min="5385" max="5630" width="8.875" style="5"/>
    <col min="5631" max="5631" width="6.5" style="5" customWidth="1"/>
    <col min="5632" max="5632" width="16.75" style="5" customWidth="1"/>
    <col min="5633" max="5633" width="13.875" style="5" customWidth="1"/>
    <col min="5634" max="5634" width="13.5" style="5" customWidth="1"/>
    <col min="5635" max="5636" width="14.375" style="5" customWidth="1"/>
    <col min="5637" max="5637" width="14.125" style="5" customWidth="1"/>
    <col min="5638" max="5639" width="13.5" style="5" customWidth="1"/>
    <col min="5640" max="5640" width="13.875" style="5" customWidth="1"/>
    <col min="5641" max="5886" width="8.875" style="5"/>
    <col min="5887" max="5887" width="6.5" style="5" customWidth="1"/>
    <col min="5888" max="5888" width="16.75" style="5" customWidth="1"/>
    <col min="5889" max="5889" width="13.875" style="5" customWidth="1"/>
    <col min="5890" max="5890" width="13.5" style="5" customWidth="1"/>
    <col min="5891" max="5892" width="14.375" style="5" customWidth="1"/>
    <col min="5893" max="5893" width="14.125" style="5" customWidth="1"/>
    <col min="5894" max="5895" width="13.5" style="5" customWidth="1"/>
    <col min="5896" max="5896" width="13.875" style="5" customWidth="1"/>
    <col min="5897" max="6142" width="8.875" style="5"/>
    <col min="6143" max="6143" width="6.5" style="5" customWidth="1"/>
    <col min="6144" max="6144" width="16.75" style="5" customWidth="1"/>
    <col min="6145" max="6145" width="13.875" style="5" customWidth="1"/>
    <col min="6146" max="6146" width="13.5" style="5" customWidth="1"/>
    <col min="6147" max="6148" width="14.375" style="5" customWidth="1"/>
    <col min="6149" max="6149" width="14.125" style="5" customWidth="1"/>
    <col min="6150" max="6151" width="13.5" style="5" customWidth="1"/>
    <col min="6152" max="6152" width="13.875" style="5" customWidth="1"/>
    <col min="6153" max="6398" width="8.875" style="5"/>
    <col min="6399" max="6399" width="6.5" style="5" customWidth="1"/>
    <col min="6400" max="6400" width="16.75" style="5" customWidth="1"/>
    <col min="6401" max="6401" width="13.875" style="5" customWidth="1"/>
    <col min="6402" max="6402" width="13.5" style="5" customWidth="1"/>
    <col min="6403" max="6404" width="14.375" style="5" customWidth="1"/>
    <col min="6405" max="6405" width="14.125" style="5" customWidth="1"/>
    <col min="6406" max="6407" width="13.5" style="5" customWidth="1"/>
    <col min="6408" max="6408" width="13.875" style="5" customWidth="1"/>
    <col min="6409" max="6654" width="8.875" style="5"/>
    <col min="6655" max="6655" width="6.5" style="5" customWidth="1"/>
    <col min="6656" max="6656" width="16.75" style="5" customWidth="1"/>
    <col min="6657" max="6657" width="13.875" style="5" customWidth="1"/>
    <col min="6658" max="6658" width="13.5" style="5" customWidth="1"/>
    <col min="6659" max="6660" width="14.375" style="5" customWidth="1"/>
    <col min="6661" max="6661" width="14.125" style="5" customWidth="1"/>
    <col min="6662" max="6663" width="13.5" style="5" customWidth="1"/>
    <col min="6664" max="6664" width="13.875" style="5" customWidth="1"/>
    <col min="6665" max="6910" width="8.875" style="5"/>
    <col min="6911" max="6911" width="6.5" style="5" customWidth="1"/>
    <col min="6912" max="6912" width="16.75" style="5" customWidth="1"/>
    <col min="6913" max="6913" width="13.875" style="5" customWidth="1"/>
    <col min="6914" max="6914" width="13.5" style="5" customWidth="1"/>
    <col min="6915" max="6916" width="14.375" style="5" customWidth="1"/>
    <col min="6917" max="6917" width="14.125" style="5" customWidth="1"/>
    <col min="6918" max="6919" width="13.5" style="5" customWidth="1"/>
    <col min="6920" max="6920" width="13.875" style="5" customWidth="1"/>
    <col min="6921" max="7166" width="8.875" style="5"/>
    <col min="7167" max="7167" width="6.5" style="5" customWidth="1"/>
    <col min="7168" max="7168" width="16.75" style="5" customWidth="1"/>
    <col min="7169" max="7169" width="13.875" style="5" customWidth="1"/>
    <col min="7170" max="7170" width="13.5" style="5" customWidth="1"/>
    <col min="7171" max="7172" width="14.375" style="5" customWidth="1"/>
    <col min="7173" max="7173" width="14.125" style="5" customWidth="1"/>
    <col min="7174" max="7175" width="13.5" style="5" customWidth="1"/>
    <col min="7176" max="7176" width="13.875" style="5" customWidth="1"/>
    <col min="7177" max="7422" width="8.875" style="5"/>
    <col min="7423" max="7423" width="6.5" style="5" customWidth="1"/>
    <col min="7424" max="7424" width="16.75" style="5" customWidth="1"/>
    <col min="7425" max="7425" width="13.875" style="5" customWidth="1"/>
    <col min="7426" max="7426" width="13.5" style="5" customWidth="1"/>
    <col min="7427" max="7428" width="14.375" style="5" customWidth="1"/>
    <col min="7429" max="7429" width="14.125" style="5" customWidth="1"/>
    <col min="7430" max="7431" width="13.5" style="5" customWidth="1"/>
    <col min="7432" max="7432" width="13.875" style="5" customWidth="1"/>
    <col min="7433" max="7678" width="8.875" style="5"/>
    <col min="7679" max="7679" width="6.5" style="5" customWidth="1"/>
    <col min="7680" max="7680" width="16.75" style="5" customWidth="1"/>
    <col min="7681" max="7681" width="13.875" style="5" customWidth="1"/>
    <col min="7682" max="7682" width="13.5" style="5" customWidth="1"/>
    <col min="7683" max="7684" width="14.375" style="5" customWidth="1"/>
    <col min="7685" max="7685" width="14.125" style="5" customWidth="1"/>
    <col min="7686" max="7687" width="13.5" style="5" customWidth="1"/>
    <col min="7688" max="7688" width="13.875" style="5" customWidth="1"/>
    <col min="7689" max="7934" width="8.875" style="5"/>
    <col min="7935" max="7935" width="6.5" style="5" customWidth="1"/>
    <col min="7936" max="7936" width="16.75" style="5" customWidth="1"/>
    <col min="7937" max="7937" width="13.875" style="5" customWidth="1"/>
    <col min="7938" max="7938" width="13.5" style="5" customWidth="1"/>
    <col min="7939" max="7940" width="14.375" style="5" customWidth="1"/>
    <col min="7941" max="7941" width="14.125" style="5" customWidth="1"/>
    <col min="7942" max="7943" width="13.5" style="5" customWidth="1"/>
    <col min="7944" max="7944" width="13.875" style="5" customWidth="1"/>
    <col min="7945" max="8190" width="8.875" style="5"/>
    <col min="8191" max="8191" width="6.5" style="5" customWidth="1"/>
    <col min="8192" max="8192" width="16.75" style="5" customWidth="1"/>
    <col min="8193" max="8193" width="13.875" style="5" customWidth="1"/>
    <col min="8194" max="8194" width="13.5" style="5" customWidth="1"/>
    <col min="8195" max="8196" width="14.375" style="5" customWidth="1"/>
    <col min="8197" max="8197" width="14.125" style="5" customWidth="1"/>
    <col min="8198" max="8199" width="13.5" style="5" customWidth="1"/>
    <col min="8200" max="8200" width="13.875" style="5" customWidth="1"/>
    <col min="8201" max="8446" width="8.875" style="5"/>
    <col min="8447" max="8447" width="6.5" style="5" customWidth="1"/>
    <col min="8448" max="8448" width="16.75" style="5" customWidth="1"/>
    <col min="8449" max="8449" width="13.875" style="5" customWidth="1"/>
    <col min="8450" max="8450" width="13.5" style="5" customWidth="1"/>
    <col min="8451" max="8452" width="14.375" style="5" customWidth="1"/>
    <col min="8453" max="8453" width="14.125" style="5" customWidth="1"/>
    <col min="8454" max="8455" width="13.5" style="5" customWidth="1"/>
    <col min="8456" max="8456" width="13.875" style="5" customWidth="1"/>
    <col min="8457" max="8702" width="8.875" style="5"/>
    <col min="8703" max="8703" width="6.5" style="5" customWidth="1"/>
    <col min="8704" max="8704" width="16.75" style="5" customWidth="1"/>
    <col min="8705" max="8705" width="13.875" style="5" customWidth="1"/>
    <col min="8706" max="8706" width="13.5" style="5" customWidth="1"/>
    <col min="8707" max="8708" width="14.375" style="5" customWidth="1"/>
    <col min="8709" max="8709" width="14.125" style="5" customWidth="1"/>
    <col min="8710" max="8711" width="13.5" style="5" customWidth="1"/>
    <col min="8712" max="8712" width="13.875" style="5" customWidth="1"/>
    <col min="8713" max="8958" width="8.875" style="5"/>
    <col min="8959" max="8959" width="6.5" style="5" customWidth="1"/>
    <col min="8960" max="8960" width="16.75" style="5" customWidth="1"/>
    <col min="8961" max="8961" width="13.875" style="5" customWidth="1"/>
    <col min="8962" max="8962" width="13.5" style="5" customWidth="1"/>
    <col min="8963" max="8964" width="14.375" style="5" customWidth="1"/>
    <col min="8965" max="8965" width="14.125" style="5" customWidth="1"/>
    <col min="8966" max="8967" width="13.5" style="5" customWidth="1"/>
    <col min="8968" max="8968" width="13.875" style="5" customWidth="1"/>
    <col min="8969" max="9214" width="8.875" style="5"/>
    <col min="9215" max="9215" width="6.5" style="5" customWidth="1"/>
    <col min="9216" max="9216" width="16.75" style="5" customWidth="1"/>
    <col min="9217" max="9217" width="13.875" style="5" customWidth="1"/>
    <col min="9218" max="9218" width="13.5" style="5" customWidth="1"/>
    <col min="9219" max="9220" width="14.375" style="5" customWidth="1"/>
    <col min="9221" max="9221" width="14.125" style="5" customWidth="1"/>
    <col min="9222" max="9223" width="13.5" style="5" customWidth="1"/>
    <col min="9224" max="9224" width="13.875" style="5" customWidth="1"/>
    <col min="9225" max="9470" width="8.875" style="5"/>
    <col min="9471" max="9471" width="6.5" style="5" customWidth="1"/>
    <col min="9472" max="9472" width="16.75" style="5" customWidth="1"/>
    <col min="9473" max="9473" width="13.875" style="5" customWidth="1"/>
    <col min="9474" max="9474" width="13.5" style="5" customWidth="1"/>
    <col min="9475" max="9476" width="14.375" style="5" customWidth="1"/>
    <col min="9477" max="9477" width="14.125" style="5" customWidth="1"/>
    <col min="9478" max="9479" width="13.5" style="5" customWidth="1"/>
    <col min="9480" max="9480" width="13.875" style="5" customWidth="1"/>
    <col min="9481" max="9726" width="8.875" style="5"/>
    <col min="9727" max="9727" width="6.5" style="5" customWidth="1"/>
    <col min="9728" max="9728" width="16.75" style="5" customWidth="1"/>
    <col min="9729" max="9729" width="13.875" style="5" customWidth="1"/>
    <col min="9730" max="9730" width="13.5" style="5" customWidth="1"/>
    <col min="9731" max="9732" width="14.375" style="5" customWidth="1"/>
    <col min="9733" max="9733" width="14.125" style="5" customWidth="1"/>
    <col min="9734" max="9735" width="13.5" style="5" customWidth="1"/>
    <col min="9736" max="9736" width="13.875" style="5" customWidth="1"/>
    <col min="9737" max="9982" width="8.875" style="5"/>
    <col min="9983" max="9983" width="6.5" style="5" customWidth="1"/>
    <col min="9984" max="9984" width="16.75" style="5" customWidth="1"/>
    <col min="9985" max="9985" width="13.875" style="5" customWidth="1"/>
    <col min="9986" max="9986" width="13.5" style="5" customWidth="1"/>
    <col min="9987" max="9988" width="14.375" style="5" customWidth="1"/>
    <col min="9989" max="9989" width="14.125" style="5" customWidth="1"/>
    <col min="9990" max="9991" width="13.5" style="5" customWidth="1"/>
    <col min="9992" max="9992" width="13.875" style="5" customWidth="1"/>
    <col min="9993" max="10238" width="8.875" style="5"/>
    <col min="10239" max="10239" width="6.5" style="5" customWidth="1"/>
    <col min="10240" max="10240" width="16.75" style="5" customWidth="1"/>
    <col min="10241" max="10241" width="13.875" style="5" customWidth="1"/>
    <col min="10242" max="10242" width="13.5" style="5" customWidth="1"/>
    <col min="10243" max="10244" width="14.375" style="5" customWidth="1"/>
    <col min="10245" max="10245" width="14.125" style="5" customWidth="1"/>
    <col min="10246" max="10247" width="13.5" style="5" customWidth="1"/>
    <col min="10248" max="10248" width="13.875" style="5" customWidth="1"/>
    <col min="10249" max="10494" width="8.875" style="5"/>
    <col min="10495" max="10495" width="6.5" style="5" customWidth="1"/>
    <col min="10496" max="10496" width="16.75" style="5" customWidth="1"/>
    <col min="10497" max="10497" width="13.875" style="5" customWidth="1"/>
    <col min="10498" max="10498" width="13.5" style="5" customWidth="1"/>
    <col min="10499" max="10500" width="14.375" style="5" customWidth="1"/>
    <col min="10501" max="10501" width="14.125" style="5" customWidth="1"/>
    <col min="10502" max="10503" width="13.5" style="5" customWidth="1"/>
    <col min="10504" max="10504" width="13.875" style="5" customWidth="1"/>
    <col min="10505" max="10750" width="8.875" style="5"/>
    <col min="10751" max="10751" width="6.5" style="5" customWidth="1"/>
    <col min="10752" max="10752" width="16.75" style="5" customWidth="1"/>
    <col min="10753" max="10753" width="13.875" style="5" customWidth="1"/>
    <col min="10754" max="10754" width="13.5" style="5" customWidth="1"/>
    <col min="10755" max="10756" width="14.375" style="5" customWidth="1"/>
    <col min="10757" max="10757" width="14.125" style="5" customWidth="1"/>
    <col min="10758" max="10759" width="13.5" style="5" customWidth="1"/>
    <col min="10760" max="10760" width="13.875" style="5" customWidth="1"/>
    <col min="10761" max="11006" width="8.875" style="5"/>
    <col min="11007" max="11007" width="6.5" style="5" customWidth="1"/>
    <col min="11008" max="11008" width="16.75" style="5" customWidth="1"/>
    <col min="11009" max="11009" width="13.875" style="5" customWidth="1"/>
    <col min="11010" max="11010" width="13.5" style="5" customWidth="1"/>
    <col min="11011" max="11012" width="14.375" style="5" customWidth="1"/>
    <col min="11013" max="11013" width="14.125" style="5" customWidth="1"/>
    <col min="11014" max="11015" width="13.5" style="5" customWidth="1"/>
    <col min="11016" max="11016" width="13.875" style="5" customWidth="1"/>
    <col min="11017" max="11262" width="8.875" style="5"/>
    <col min="11263" max="11263" width="6.5" style="5" customWidth="1"/>
    <col min="11264" max="11264" width="16.75" style="5" customWidth="1"/>
    <col min="11265" max="11265" width="13.875" style="5" customWidth="1"/>
    <col min="11266" max="11266" width="13.5" style="5" customWidth="1"/>
    <col min="11267" max="11268" width="14.375" style="5" customWidth="1"/>
    <col min="11269" max="11269" width="14.125" style="5" customWidth="1"/>
    <col min="11270" max="11271" width="13.5" style="5" customWidth="1"/>
    <col min="11272" max="11272" width="13.875" style="5" customWidth="1"/>
    <col min="11273" max="11518" width="8.875" style="5"/>
    <col min="11519" max="11519" width="6.5" style="5" customWidth="1"/>
    <col min="11520" max="11520" width="16.75" style="5" customWidth="1"/>
    <col min="11521" max="11521" width="13.875" style="5" customWidth="1"/>
    <col min="11522" max="11522" width="13.5" style="5" customWidth="1"/>
    <col min="11523" max="11524" width="14.375" style="5" customWidth="1"/>
    <col min="11525" max="11525" width="14.125" style="5" customWidth="1"/>
    <col min="11526" max="11527" width="13.5" style="5" customWidth="1"/>
    <col min="11528" max="11528" width="13.875" style="5" customWidth="1"/>
    <col min="11529" max="11774" width="8.875" style="5"/>
    <col min="11775" max="11775" width="6.5" style="5" customWidth="1"/>
    <col min="11776" max="11776" width="16.75" style="5" customWidth="1"/>
    <col min="11777" max="11777" width="13.875" style="5" customWidth="1"/>
    <col min="11778" max="11778" width="13.5" style="5" customWidth="1"/>
    <col min="11779" max="11780" width="14.375" style="5" customWidth="1"/>
    <col min="11781" max="11781" width="14.125" style="5" customWidth="1"/>
    <col min="11782" max="11783" width="13.5" style="5" customWidth="1"/>
    <col min="11784" max="11784" width="13.875" style="5" customWidth="1"/>
    <col min="11785" max="12030" width="8.875" style="5"/>
    <col min="12031" max="12031" width="6.5" style="5" customWidth="1"/>
    <col min="12032" max="12032" width="16.75" style="5" customWidth="1"/>
    <col min="12033" max="12033" width="13.875" style="5" customWidth="1"/>
    <col min="12034" max="12034" width="13.5" style="5" customWidth="1"/>
    <col min="12035" max="12036" width="14.375" style="5" customWidth="1"/>
    <col min="12037" max="12037" width="14.125" style="5" customWidth="1"/>
    <col min="12038" max="12039" width="13.5" style="5" customWidth="1"/>
    <col min="12040" max="12040" width="13.875" style="5" customWidth="1"/>
    <col min="12041" max="12286" width="8.875" style="5"/>
    <col min="12287" max="12287" width="6.5" style="5" customWidth="1"/>
    <col min="12288" max="12288" width="16.75" style="5" customWidth="1"/>
    <col min="12289" max="12289" width="13.875" style="5" customWidth="1"/>
    <col min="12290" max="12290" width="13.5" style="5" customWidth="1"/>
    <col min="12291" max="12292" width="14.375" style="5" customWidth="1"/>
    <col min="12293" max="12293" width="14.125" style="5" customWidth="1"/>
    <col min="12294" max="12295" width="13.5" style="5" customWidth="1"/>
    <col min="12296" max="12296" width="13.875" style="5" customWidth="1"/>
    <col min="12297" max="12542" width="8.875" style="5"/>
    <col min="12543" max="12543" width="6.5" style="5" customWidth="1"/>
    <col min="12544" max="12544" width="16.75" style="5" customWidth="1"/>
    <col min="12545" max="12545" width="13.875" style="5" customWidth="1"/>
    <col min="12546" max="12546" width="13.5" style="5" customWidth="1"/>
    <col min="12547" max="12548" width="14.375" style="5" customWidth="1"/>
    <col min="12549" max="12549" width="14.125" style="5" customWidth="1"/>
    <col min="12550" max="12551" width="13.5" style="5" customWidth="1"/>
    <col min="12552" max="12552" width="13.875" style="5" customWidth="1"/>
    <col min="12553" max="12798" width="8.875" style="5"/>
    <col min="12799" max="12799" width="6.5" style="5" customWidth="1"/>
    <col min="12800" max="12800" width="16.75" style="5" customWidth="1"/>
    <col min="12801" max="12801" width="13.875" style="5" customWidth="1"/>
    <col min="12802" max="12802" width="13.5" style="5" customWidth="1"/>
    <col min="12803" max="12804" width="14.375" style="5" customWidth="1"/>
    <col min="12805" max="12805" width="14.125" style="5" customWidth="1"/>
    <col min="12806" max="12807" width="13.5" style="5" customWidth="1"/>
    <col min="12808" max="12808" width="13.875" style="5" customWidth="1"/>
    <col min="12809" max="13054" width="8.875" style="5"/>
    <col min="13055" max="13055" width="6.5" style="5" customWidth="1"/>
    <col min="13056" max="13056" width="16.75" style="5" customWidth="1"/>
    <col min="13057" max="13057" width="13.875" style="5" customWidth="1"/>
    <col min="13058" max="13058" width="13.5" style="5" customWidth="1"/>
    <col min="13059" max="13060" width="14.375" style="5" customWidth="1"/>
    <col min="13061" max="13061" width="14.125" style="5" customWidth="1"/>
    <col min="13062" max="13063" width="13.5" style="5" customWidth="1"/>
    <col min="13064" max="13064" width="13.875" style="5" customWidth="1"/>
    <col min="13065" max="13310" width="8.875" style="5"/>
    <col min="13311" max="13311" width="6.5" style="5" customWidth="1"/>
    <col min="13312" max="13312" width="16.75" style="5" customWidth="1"/>
    <col min="13313" max="13313" width="13.875" style="5" customWidth="1"/>
    <col min="13314" max="13314" width="13.5" style="5" customWidth="1"/>
    <col min="13315" max="13316" width="14.375" style="5" customWidth="1"/>
    <col min="13317" max="13317" width="14.125" style="5" customWidth="1"/>
    <col min="13318" max="13319" width="13.5" style="5" customWidth="1"/>
    <col min="13320" max="13320" width="13.875" style="5" customWidth="1"/>
    <col min="13321" max="13566" width="8.875" style="5"/>
    <col min="13567" max="13567" width="6.5" style="5" customWidth="1"/>
    <col min="13568" max="13568" width="16.75" style="5" customWidth="1"/>
    <col min="13569" max="13569" width="13.875" style="5" customWidth="1"/>
    <col min="13570" max="13570" width="13.5" style="5" customWidth="1"/>
    <col min="13571" max="13572" width="14.375" style="5" customWidth="1"/>
    <col min="13573" max="13573" width="14.125" style="5" customWidth="1"/>
    <col min="13574" max="13575" width="13.5" style="5" customWidth="1"/>
    <col min="13576" max="13576" width="13.875" style="5" customWidth="1"/>
    <col min="13577" max="13822" width="8.875" style="5"/>
    <col min="13823" max="13823" width="6.5" style="5" customWidth="1"/>
    <col min="13824" max="13824" width="16.75" style="5" customWidth="1"/>
    <col min="13825" max="13825" width="13.875" style="5" customWidth="1"/>
    <col min="13826" max="13826" width="13.5" style="5" customWidth="1"/>
    <col min="13827" max="13828" width="14.375" style="5" customWidth="1"/>
    <col min="13829" max="13829" width="14.125" style="5" customWidth="1"/>
    <col min="13830" max="13831" width="13.5" style="5" customWidth="1"/>
    <col min="13832" max="13832" width="13.875" style="5" customWidth="1"/>
    <col min="13833" max="14078" width="8.875" style="5"/>
    <col min="14079" max="14079" width="6.5" style="5" customWidth="1"/>
    <col min="14080" max="14080" width="16.75" style="5" customWidth="1"/>
    <col min="14081" max="14081" width="13.875" style="5" customWidth="1"/>
    <col min="14082" max="14082" width="13.5" style="5" customWidth="1"/>
    <col min="14083" max="14084" width="14.375" style="5" customWidth="1"/>
    <col min="14085" max="14085" width="14.125" style="5" customWidth="1"/>
    <col min="14086" max="14087" width="13.5" style="5" customWidth="1"/>
    <col min="14088" max="14088" width="13.875" style="5" customWidth="1"/>
    <col min="14089" max="14334" width="8.875" style="5"/>
    <col min="14335" max="14335" width="6.5" style="5" customWidth="1"/>
    <col min="14336" max="14336" width="16.75" style="5" customWidth="1"/>
    <col min="14337" max="14337" width="13.875" style="5" customWidth="1"/>
    <col min="14338" max="14338" width="13.5" style="5" customWidth="1"/>
    <col min="14339" max="14340" width="14.375" style="5" customWidth="1"/>
    <col min="14341" max="14341" width="14.125" style="5" customWidth="1"/>
    <col min="14342" max="14343" width="13.5" style="5" customWidth="1"/>
    <col min="14344" max="14344" width="13.875" style="5" customWidth="1"/>
    <col min="14345" max="14590" width="8.875" style="5"/>
    <col min="14591" max="14591" width="6.5" style="5" customWidth="1"/>
    <col min="14592" max="14592" width="16.75" style="5" customWidth="1"/>
    <col min="14593" max="14593" width="13.875" style="5" customWidth="1"/>
    <col min="14594" max="14594" width="13.5" style="5" customWidth="1"/>
    <col min="14595" max="14596" width="14.375" style="5" customWidth="1"/>
    <col min="14597" max="14597" width="14.125" style="5" customWidth="1"/>
    <col min="14598" max="14599" width="13.5" style="5" customWidth="1"/>
    <col min="14600" max="14600" width="13.875" style="5" customWidth="1"/>
    <col min="14601" max="14846" width="8.875" style="5"/>
    <col min="14847" max="14847" width="6.5" style="5" customWidth="1"/>
    <col min="14848" max="14848" width="16.75" style="5" customWidth="1"/>
    <col min="14849" max="14849" width="13.875" style="5" customWidth="1"/>
    <col min="14850" max="14850" width="13.5" style="5" customWidth="1"/>
    <col min="14851" max="14852" width="14.375" style="5" customWidth="1"/>
    <col min="14853" max="14853" width="14.125" style="5" customWidth="1"/>
    <col min="14854" max="14855" width="13.5" style="5" customWidth="1"/>
    <col min="14856" max="14856" width="13.875" style="5" customWidth="1"/>
    <col min="14857" max="15102" width="8.875" style="5"/>
    <col min="15103" max="15103" width="6.5" style="5" customWidth="1"/>
    <col min="15104" max="15104" width="16.75" style="5" customWidth="1"/>
    <col min="15105" max="15105" width="13.875" style="5" customWidth="1"/>
    <col min="15106" max="15106" width="13.5" style="5" customWidth="1"/>
    <col min="15107" max="15108" width="14.375" style="5" customWidth="1"/>
    <col min="15109" max="15109" width="14.125" style="5" customWidth="1"/>
    <col min="15110" max="15111" width="13.5" style="5" customWidth="1"/>
    <col min="15112" max="15112" width="13.875" style="5" customWidth="1"/>
    <col min="15113" max="15358" width="8.875" style="5"/>
    <col min="15359" max="15359" width="6.5" style="5" customWidth="1"/>
    <col min="15360" max="15360" width="16.75" style="5" customWidth="1"/>
    <col min="15361" max="15361" width="13.875" style="5" customWidth="1"/>
    <col min="15362" max="15362" width="13.5" style="5" customWidth="1"/>
    <col min="15363" max="15364" width="14.375" style="5" customWidth="1"/>
    <col min="15365" max="15365" width="14.125" style="5" customWidth="1"/>
    <col min="15366" max="15367" width="13.5" style="5" customWidth="1"/>
    <col min="15368" max="15368" width="13.875" style="5" customWidth="1"/>
    <col min="15369" max="15614" width="8.875" style="5"/>
    <col min="15615" max="15615" width="6.5" style="5" customWidth="1"/>
    <col min="15616" max="15616" width="16.75" style="5" customWidth="1"/>
    <col min="15617" max="15617" width="13.875" style="5" customWidth="1"/>
    <col min="15618" max="15618" width="13.5" style="5" customWidth="1"/>
    <col min="15619" max="15620" width="14.375" style="5" customWidth="1"/>
    <col min="15621" max="15621" width="14.125" style="5" customWidth="1"/>
    <col min="15622" max="15623" width="13.5" style="5" customWidth="1"/>
    <col min="15624" max="15624" width="13.875" style="5" customWidth="1"/>
    <col min="15625" max="15870" width="8.875" style="5"/>
    <col min="15871" max="15871" width="6.5" style="5" customWidth="1"/>
    <col min="15872" max="15872" width="16.75" style="5" customWidth="1"/>
    <col min="15873" max="15873" width="13.875" style="5" customWidth="1"/>
    <col min="15874" max="15874" width="13.5" style="5" customWidth="1"/>
    <col min="15875" max="15876" width="14.375" style="5" customWidth="1"/>
    <col min="15877" max="15877" width="14.125" style="5" customWidth="1"/>
    <col min="15878" max="15879" width="13.5" style="5" customWidth="1"/>
    <col min="15880" max="15880" width="13.875" style="5" customWidth="1"/>
    <col min="15881" max="16126" width="8.875" style="5"/>
    <col min="16127" max="16127" width="6.5" style="5" customWidth="1"/>
    <col min="16128" max="16128" width="16.75" style="5" customWidth="1"/>
    <col min="16129" max="16129" width="13.875" style="5" customWidth="1"/>
    <col min="16130" max="16130" width="13.5" style="5" customWidth="1"/>
    <col min="16131" max="16132" width="14.375" style="5" customWidth="1"/>
    <col min="16133" max="16133" width="14.125" style="5" customWidth="1"/>
    <col min="16134" max="16135" width="13.5" style="5" customWidth="1"/>
    <col min="16136" max="16136" width="13.875" style="5" customWidth="1"/>
    <col min="16137" max="16382" width="8.875" style="5"/>
    <col min="16383" max="16384" width="8.875" style="5" customWidth="1"/>
  </cols>
  <sheetData>
    <row r="1" spans="1:14" s="107" customFormat="1" ht="19.5">
      <c r="B1" s="1"/>
      <c r="C1" s="1"/>
      <c r="D1" s="1"/>
      <c r="E1" s="174" t="s">
        <v>504</v>
      </c>
      <c r="F1" s="1"/>
      <c r="G1" s="1"/>
      <c r="H1" s="1"/>
      <c r="I1" s="1"/>
      <c r="J1" s="1"/>
      <c r="K1" s="5"/>
      <c r="L1" s="5"/>
      <c r="M1" s="5"/>
      <c r="N1" s="5"/>
    </row>
    <row r="3" spans="1:14" s="111" customFormat="1">
      <c r="A3" s="108" t="s">
        <v>471</v>
      </c>
      <c r="B3" s="109"/>
      <c r="C3" s="109"/>
      <c r="D3" s="109"/>
      <c r="E3" s="109"/>
      <c r="F3" s="109"/>
      <c r="G3" s="109"/>
      <c r="H3" s="109"/>
      <c r="I3" s="109"/>
      <c r="J3" s="110"/>
      <c r="K3" s="5"/>
      <c r="L3" s="5"/>
      <c r="M3" s="5"/>
      <c r="N3" s="5"/>
    </row>
    <row r="4" spans="1:14" s="13" customFormat="1">
      <c r="A4" s="112" t="s">
        <v>37</v>
      </c>
      <c r="B4" s="113"/>
      <c r="C4" s="113"/>
      <c r="D4" s="113"/>
      <c r="E4" s="113"/>
      <c r="F4" s="113"/>
      <c r="G4" s="113"/>
      <c r="H4" s="113"/>
      <c r="I4" s="113"/>
      <c r="J4" s="114"/>
      <c r="K4" s="5"/>
      <c r="L4" s="5"/>
      <c r="M4" s="5"/>
      <c r="N4" s="5"/>
    </row>
    <row r="5" spans="1:14" s="118" customFormat="1">
      <c r="A5" s="115" t="s">
        <v>38</v>
      </c>
      <c r="B5" s="116" t="s">
        <v>39</v>
      </c>
      <c r="C5" s="117" t="s">
        <v>40</v>
      </c>
      <c r="D5" s="116" t="s">
        <v>41</v>
      </c>
      <c r="E5" s="116" t="s">
        <v>42</v>
      </c>
      <c r="F5" s="116" t="s">
        <v>43</v>
      </c>
      <c r="G5" s="116" t="s">
        <v>44</v>
      </c>
      <c r="H5" s="116" t="s">
        <v>45</v>
      </c>
      <c r="I5" s="528" t="s">
        <v>469</v>
      </c>
      <c r="J5" s="116" t="s">
        <v>46</v>
      </c>
      <c r="K5" s="5"/>
      <c r="L5" s="5"/>
      <c r="M5" s="5"/>
      <c r="N5" s="5"/>
    </row>
    <row r="6" spans="1:14" s="118" customFormat="1">
      <c r="A6" s="119"/>
      <c r="B6" s="120" t="s">
        <v>47</v>
      </c>
      <c r="C6" s="121"/>
      <c r="D6" s="121"/>
      <c r="E6" s="121"/>
      <c r="F6" s="121"/>
      <c r="G6" s="121"/>
      <c r="H6" s="121"/>
      <c r="I6" s="121"/>
      <c r="J6" s="121"/>
      <c r="K6" s="5"/>
      <c r="L6" s="5"/>
      <c r="M6" s="5"/>
      <c r="N6" s="5"/>
    </row>
    <row r="7" spans="1:14">
      <c r="A7" s="122">
        <v>1</v>
      </c>
      <c r="B7" s="27">
        <f t="shared" ref="B7:B16" si="0">SUM(C7:I7)</f>
        <v>75072</v>
      </c>
      <c r="C7" s="350">
        <v>27895</v>
      </c>
      <c r="D7" s="497">
        <f>28137+90</f>
        <v>28227</v>
      </c>
      <c r="E7" s="350">
        <v>15926</v>
      </c>
      <c r="F7" s="350">
        <v>780</v>
      </c>
      <c r="G7" s="350">
        <v>235</v>
      </c>
      <c r="H7" s="350">
        <v>1957</v>
      </c>
      <c r="I7" s="351">
        <v>52</v>
      </c>
      <c r="J7" s="351">
        <v>0</v>
      </c>
    </row>
    <row r="8" spans="1:14">
      <c r="A8" s="123"/>
      <c r="B8" s="27">
        <f t="shared" si="0"/>
        <v>84279913</v>
      </c>
      <c r="C8" s="352">
        <v>28357488</v>
      </c>
      <c r="D8" s="497">
        <f>33798386+16677</f>
        <v>33815063</v>
      </c>
      <c r="E8" s="352">
        <v>17808712</v>
      </c>
      <c r="F8" s="352">
        <v>1216581</v>
      </c>
      <c r="G8" s="352">
        <v>190649</v>
      </c>
      <c r="H8" s="352">
        <v>2850675</v>
      </c>
      <c r="I8" s="350">
        <v>40745</v>
      </c>
      <c r="J8" s="350">
        <v>0</v>
      </c>
    </row>
    <row r="9" spans="1:14">
      <c r="A9" s="122">
        <v>2</v>
      </c>
      <c r="B9" s="27">
        <f t="shared" si="0"/>
        <v>71119</v>
      </c>
      <c r="C9" s="350">
        <v>24935</v>
      </c>
      <c r="D9" s="497">
        <v>30905</v>
      </c>
      <c r="E9" s="350">
        <v>10198</v>
      </c>
      <c r="F9" s="350">
        <v>1414</v>
      </c>
      <c r="G9" s="350">
        <v>301</v>
      </c>
      <c r="H9" s="350">
        <v>2980</v>
      </c>
      <c r="I9" s="350">
        <v>386</v>
      </c>
      <c r="J9" s="351">
        <v>0</v>
      </c>
    </row>
    <row r="10" spans="1:14">
      <c r="A10" s="123"/>
      <c r="B10" s="27">
        <f t="shared" si="0"/>
        <v>75549991</v>
      </c>
      <c r="C10" s="352">
        <v>23275171</v>
      </c>
      <c r="D10" s="497">
        <v>32375071</v>
      </c>
      <c r="E10" s="352">
        <v>14064909</v>
      </c>
      <c r="F10" s="352">
        <v>2125214</v>
      </c>
      <c r="G10" s="352">
        <v>150112</v>
      </c>
      <c r="H10" s="352">
        <v>2797130</v>
      </c>
      <c r="I10" s="352">
        <v>762384</v>
      </c>
      <c r="J10" s="350">
        <v>0</v>
      </c>
    </row>
    <row r="11" spans="1:14">
      <c r="A11" s="122">
        <v>3</v>
      </c>
      <c r="B11" s="27">
        <f t="shared" si="0"/>
        <v>86310</v>
      </c>
      <c r="C11" s="350">
        <v>28425</v>
      </c>
      <c r="D11" s="350">
        <v>34628</v>
      </c>
      <c r="E11" s="350">
        <v>18448</v>
      </c>
      <c r="F11" s="350">
        <v>1580</v>
      </c>
      <c r="G11" s="350">
        <v>27</v>
      </c>
      <c r="H11" s="350">
        <v>2882</v>
      </c>
      <c r="I11" s="350">
        <v>320</v>
      </c>
      <c r="J11" s="351">
        <v>0</v>
      </c>
    </row>
    <row r="12" spans="1:14">
      <c r="A12" s="123"/>
      <c r="B12" s="27">
        <f t="shared" si="0"/>
        <v>92588841</v>
      </c>
      <c r="C12" s="352">
        <v>33425153</v>
      </c>
      <c r="D12" s="352">
        <v>31822454</v>
      </c>
      <c r="E12" s="352">
        <v>20960589</v>
      </c>
      <c r="F12" s="352">
        <v>2512035</v>
      </c>
      <c r="G12" s="352">
        <v>50238</v>
      </c>
      <c r="H12" s="352">
        <v>3226291</v>
      </c>
      <c r="I12" s="352">
        <v>592081</v>
      </c>
      <c r="J12" s="350">
        <v>0</v>
      </c>
      <c r="L12" s="453"/>
    </row>
    <row r="13" spans="1:14">
      <c r="A13" s="122">
        <v>4</v>
      </c>
      <c r="B13" s="27">
        <f t="shared" si="0"/>
        <v>71548</v>
      </c>
      <c r="C13" s="351">
        <v>27557</v>
      </c>
      <c r="D13" s="351">
        <v>28654</v>
      </c>
      <c r="E13" s="351">
        <v>13398</v>
      </c>
      <c r="F13" s="351">
        <v>847</v>
      </c>
      <c r="G13" s="351">
        <v>123</v>
      </c>
      <c r="H13" s="351">
        <v>680</v>
      </c>
      <c r="I13" s="351">
        <v>289</v>
      </c>
      <c r="J13" s="351">
        <v>0</v>
      </c>
    </row>
    <row r="14" spans="1:14">
      <c r="A14" s="123"/>
      <c r="B14" s="27">
        <f t="shared" si="0"/>
        <v>79101984</v>
      </c>
      <c r="C14" s="350">
        <v>30062551</v>
      </c>
      <c r="D14" s="350">
        <v>28060875</v>
      </c>
      <c r="E14" s="350">
        <v>17352891</v>
      </c>
      <c r="F14" s="350">
        <v>1530186</v>
      </c>
      <c r="G14" s="350">
        <v>292647</v>
      </c>
      <c r="H14" s="350">
        <v>1284017</v>
      </c>
      <c r="I14" s="350">
        <v>518817</v>
      </c>
      <c r="J14" s="350">
        <v>0</v>
      </c>
    </row>
    <row r="15" spans="1:14">
      <c r="A15" s="124">
        <v>5</v>
      </c>
      <c r="B15" s="27">
        <f t="shared" si="0"/>
        <v>68033</v>
      </c>
      <c r="C15" s="350">
        <v>24680</v>
      </c>
      <c r="D15" s="350">
        <v>25566</v>
      </c>
      <c r="E15" s="350">
        <v>14411</v>
      </c>
      <c r="F15" s="350">
        <v>1167</v>
      </c>
      <c r="G15" s="350">
        <v>232</v>
      </c>
      <c r="H15" s="350">
        <v>1641</v>
      </c>
      <c r="I15" s="350">
        <v>336</v>
      </c>
      <c r="J15" s="350">
        <v>0</v>
      </c>
    </row>
    <row r="16" spans="1:14">
      <c r="A16" s="124"/>
      <c r="B16" s="27">
        <f t="shared" si="0"/>
        <v>81820830</v>
      </c>
      <c r="C16" s="350">
        <v>31968911</v>
      </c>
      <c r="D16" s="350">
        <v>27734644</v>
      </c>
      <c r="E16" s="350">
        <v>16942783</v>
      </c>
      <c r="F16" s="350">
        <v>1864433</v>
      </c>
      <c r="G16" s="350">
        <v>266194</v>
      </c>
      <c r="H16" s="350">
        <v>2432514</v>
      </c>
      <c r="I16" s="350">
        <v>611351</v>
      </c>
      <c r="J16" s="350">
        <v>0</v>
      </c>
    </row>
    <row r="17" spans="1:10">
      <c r="A17" s="122">
        <v>6</v>
      </c>
      <c r="B17" s="27">
        <f>SUM(C17:I17)</f>
        <v>83757</v>
      </c>
      <c r="C17" s="350">
        <v>29393</v>
      </c>
      <c r="D17" s="350">
        <v>30599</v>
      </c>
      <c r="E17" s="350">
        <v>18119</v>
      </c>
      <c r="F17" s="350">
        <v>1591</v>
      </c>
      <c r="G17" s="350">
        <v>170</v>
      </c>
      <c r="H17" s="350">
        <v>3661</v>
      </c>
      <c r="I17" s="350">
        <v>224</v>
      </c>
      <c r="J17" s="350">
        <v>0</v>
      </c>
    </row>
    <row r="18" spans="1:10">
      <c r="A18" s="123"/>
      <c r="B18" s="27">
        <f>SUM(C18:I18)</f>
        <v>104083035</v>
      </c>
      <c r="C18" s="350">
        <v>32879418</v>
      </c>
      <c r="D18" s="350">
        <v>39762182</v>
      </c>
      <c r="E18" s="350">
        <v>24002383</v>
      </c>
      <c r="F18" s="350">
        <v>2586263</v>
      </c>
      <c r="G18" s="350">
        <v>417265</v>
      </c>
      <c r="H18" s="350">
        <v>3870827</v>
      </c>
      <c r="I18" s="350">
        <v>564697</v>
      </c>
      <c r="J18" s="350">
        <v>0</v>
      </c>
    </row>
    <row r="19" spans="1:10">
      <c r="A19" s="122">
        <v>7</v>
      </c>
      <c r="B19" s="27">
        <f t="shared" ref="B19:B30" si="1">SUM(C19:J19)</f>
        <v>67057</v>
      </c>
      <c r="C19" s="350">
        <v>29391</v>
      </c>
      <c r="D19" s="350">
        <v>21124</v>
      </c>
      <c r="E19" s="350">
        <v>12414</v>
      </c>
      <c r="F19" s="350">
        <v>500</v>
      </c>
      <c r="G19" s="350">
        <v>439</v>
      </c>
      <c r="H19" s="350">
        <v>2937</v>
      </c>
      <c r="I19" s="350">
        <v>252</v>
      </c>
      <c r="J19" s="350">
        <v>0</v>
      </c>
    </row>
    <row r="20" spans="1:10">
      <c r="A20" s="123"/>
      <c r="B20" s="27">
        <f t="shared" si="1"/>
        <v>75867574</v>
      </c>
      <c r="C20" s="350">
        <v>28554770</v>
      </c>
      <c r="D20" s="350">
        <v>24486705</v>
      </c>
      <c r="E20" s="350">
        <v>16714187</v>
      </c>
      <c r="F20" s="350">
        <v>1016064</v>
      </c>
      <c r="G20" s="350">
        <v>230801</v>
      </c>
      <c r="H20" s="350">
        <v>4363600</v>
      </c>
      <c r="I20" s="350">
        <v>501447</v>
      </c>
      <c r="J20" s="350">
        <v>0</v>
      </c>
    </row>
    <row r="21" spans="1:10">
      <c r="A21" s="122">
        <v>8</v>
      </c>
      <c r="B21" s="27">
        <f t="shared" si="1"/>
        <v>90894</v>
      </c>
      <c r="C21" s="350">
        <v>33177</v>
      </c>
      <c r="D21" s="350">
        <v>36734</v>
      </c>
      <c r="E21" s="350">
        <v>13062</v>
      </c>
      <c r="F21" s="350">
        <v>2074</v>
      </c>
      <c r="G21" s="350">
        <v>726</v>
      </c>
      <c r="H21" s="350">
        <v>4675</v>
      </c>
      <c r="I21" s="350">
        <v>446</v>
      </c>
      <c r="J21" s="350">
        <v>0</v>
      </c>
    </row>
    <row r="22" spans="1:10">
      <c r="A22" s="123"/>
      <c r="B22" s="27">
        <f t="shared" si="1"/>
        <v>107821952</v>
      </c>
      <c r="C22" s="350">
        <v>40069349</v>
      </c>
      <c r="D22" s="350">
        <v>40745228</v>
      </c>
      <c r="E22" s="350">
        <v>16605751</v>
      </c>
      <c r="F22" s="350">
        <v>4097296</v>
      </c>
      <c r="G22" s="350">
        <v>514514</v>
      </c>
      <c r="H22" s="350">
        <v>4874502</v>
      </c>
      <c r="I22" s="350">
        <v>915312</v>
      </c>
      <c r="J22" s="350">
        <v>0</v>
      </c>
    </row>
    <row r="23" spans="1:10">
      <c r="A23" s="122">
        <v>9</v>
      </c>
      <c r="B23" s="27">
        <f t="shared" si="1"/>
        <v>67360</v>
      </c>
      <c r="C23" s="27">
        <v>27451</v>
      </c>
      <c r="D23" s="27">
        <v>19479</v>
      </c>
      <c r="E23" s="27">
        <v>13486</v>
      </c>
      <c r="F23" s="27">
        <v>2094</v>
      </c>
      <c r="G23" s="27">
        <v>427</v>
      </c>
      <c r="H23" s="27">
        <v>3984</v>
      </c>
      <c r="I23" s="27">
        <v>439</v>
      </c>
      <c r="J23" s="350">
        <v>0</v>
      </c>
    </row>
    <row r="24" spans="1:10">
      <c r="A24" s="123"/>
      <c r="B24" s="27">
        <f t="shared" si="1"/>
        <v>75470252</v>
      </c>
      <c r="C24" s="27">
        <v>28175159</v>
      </c>
      <c r="D24" s="27">
        <v>20639803</v>
      </c>
      <c r="E24" s="27">
        <v>18282378</v>
      </c>
      <c r="F24" s="27">
        <v>3683159</v>
      </c>
      <c r="G24" s="27">
        <v>353828</v>
      </c>
      <c r="H24" s="27">
        <v>3507903</v>
      </c>
      <c r="I24" s="27">
        <v>828022</v>
      </c>
      <c r="J24" s="350">
        <v>0</v>
      </c>
    </row>
    <row r="25" spans="1:10">
      <c r="A25" s="122">
        <v>10</v>
      </c>
      <c r="B25" s="359">
        <f t="shared" si="1"/>
        <v>69156</v>
      </c>
      <c r="C25" s="27">
        <v>23841</v>
      </c>
      <c r="D25" s="27">
        <v>25032</v>
      </c>
      <c r="E25" s="27">
        <v>14086</v>
      </c>
      <c r="F25" s="27">
        <v>1049</v>
      </c>
      <c r="G25" s="27">
        <v>128</v>
      </c>
      <c r="H25" s="27">
        <v>4846</v>
      </c>
      <c r="I25" s="27">
        <v>164</v>
      </c>
      <c r="J25" s="350">
        <v>10</v>
      </c>
    </row>
    <row r="26" spans="1:10">
      <c r="A26" s="123"/>
      <c r="B26" s="359">
        <f t="shared" si="1"/>
        <v>83291709</v>
      </c>
      <c r="C26" s="27">
        <v>26159201</v>
      </c>
      <c r="D26" s="27">
        <v>30109283</v>
      </c>
      <c r="E26" s="27">
        <v>17312970</v>
      </c>
      <c r="F26" s="27">
        <v>1791403</v>
      </c>
      <c r="G26" s="27">
        <v>255236</v>
      </c>
      <c r="H26" s="27">
        <v>7381748</v>
      </c>
      <c r="I26" s="27">
        <v>281087</v>
      </c>
      <c r="J26" s="350">
        <v>781</v>
      </c>
    </row>
    <row r="27" spans="1:10">
      <c r="A27" s="122">
        <v>11</v>
      </c>
      <c r="B27" s="359">
        <f t="shared" si="1"/>
        <v>77989</v>
      </c>
      <c r="C27" s="27">
        <v>35143</v>
      </c>
      <c r="D27" s="27">
        <v>21475</v>
      </c>
      <c r="E27" s="27">
        <v>14654</v>
      </c>
      <c r="F27" s="27">
        <v>3017</v>
      </c>
      <c r="G27" s="27">
        <v>239</v>
      </c>
      <c r="H27" s="27">
        <v>2707</v>
      </c>
      <c r="I27" s="27">
        <v>754</v>
      </c>
      <c r="J27" s="350">
        <v>0</v>
      </c>
    </row>
    <row r="28" spans="1:10">
      <c r="A28" s="123"/>
      <c r="B28" s="359">
        <f t="shared" si="1"/>
        <v>82709692</v>
      </c>
      <c r="C28" s="27">
        <v>28781750</v>
      </c>
      <c r="D28" s="27">
        <v>27891229</v>
      </c>
      <c r="E28" s="27">
        <v>19640785</v>
      </c>
      <c r="F28" s="27">
        <v>2583711</v>
      </c>
      <c r="G28" s="27">
        <v>355827</v>
      </c>
      <c r="H28" s="27">
        <v>3064286</v>
      </c>
      <c r="I28" s="474">
        <v>392104</v>
      </c>
      <c r="J28" s="350">
        <v>0</v>
      </c>
    </row>
    <row r="29" spans="1:10">
      <c r="A29" s="122">
        <v>12</v>
      </c>
      <c r="B29" s="595">
        <f t="shared" si="1"/>
        <v>80180</v>
      </c>
      <c r="C29" s="27">
        <v>25987</v>
      </c>
      <c r="D29" s="27">
        <v>37560</v>
      </c>
      <c r="E29" s="592">
        <v>8455</v>
      </c>
      <c r="F29" s="592">
        <v>2905</v>
      </c>
      <c r="G29" s="592">
        <v>48</v>
      </c>
      <c r="H29" s="592">
        <v>4717</v>
      </c>
      <c r="I29" s="593">
        <v>508</v>
      </c>
      <c r="J29" s="592">
        <v>0</v>
      </c>
    </row>
    <row r="30" spans="1:10">
      <c r="A30" s="123"/>
      <c r="B30" s="595">
        <f t="shared" si="1"/>
        <v>86085002</v>
      </c>
      <c r="C30" s="27">
        <v>22195964</v>
      </c>
      <c r="D30" s="27">
        <v>41511050</v>
      </c>
      <c r="E30" s="592">
        <v>11731684</v>
      </c>
      <c r="F30" s="592">
        <v>3555418</v>
      </c>
      <c r="G30" s="592">
        <v>82451</v>
      </c>
      <c r="H30" s="592">
        <v>5955264</v>
      </c>
      <c r="I30" s="594">
        <v>1053171</v>
      </c>
      <c r="J30" s="592">
        <v>0</v>
      </c>
    </row>
    <row r="31" spans="1:10" s="111" customFormat="1">
      <c r="A31" s="588" t="s">
        <v>48</v>
      </c>
      <c r="B31" s="592">
        <f>SUM(B7,B9,B11,B13,B15,B17,B19,B21,B23,B25,B27,B29)</f>
        <v>908475</v>
      </c>
      <c r="C31" s="33">
        <f>SUM(C7+C9+C11+C13+C15+C17+C19+C21+C23+C25+C27+C29)</f>
        <v>337875</v>
      </c>
      <c r="D31" s="33">
        <f t="shared" ref="D31:J31" si="2">SUM(D7+D9+D11+D13+D15+D17+D19+D21+D23+D25+D27+D29)</f>
        <v>339983</v>
      </c>
      <c r="E31" s="33">
        <f t="shared" si="2"/>
        <v>166657</v>
      </c>
      <c r="F31" s="33">
        <f t="shared" si="2"/>
        <v>19018</v>
      </c>
      <c r="G31" s="33">
        <f t="shared" si="2"/>
        <v>3095</v>
      </c>
      <c r="H31" s="33">
        <f t="shared" si="2"/>
        <v>37667</v>
      </c>
      <c r="I31" s="33">
        <f t="shared" si="2"/>
        <v>4170</v>
      </c>
      <c r="J31" s="33">
        <f t="shared" si="2"/>
        <v>10</v>
      </c>
    </row>
    <row r="32" spans="1:10" s="111" customFormat="1">
      <c r="A32" s="587"/>
      <c r="B32" s="33">
        <f>SUM(B8,B10,B12,B14,B16,B18,B20,B22,B24,B26,B28,B30)</f>
        <v>1028670775</v>
      </c>
      <c r="C32" s="33">
        <f t="shared" ref="C32:J32" si="3">SUM(C8,C10,C12,C14,C16,C18,C20,C22,C24,C26,C28,C30)</f>
        <v>353904885</v>
      </c>
      <c r="D32" s="33">
        <f t="shared" si="3"/>
        <v>378953587</v>
      </c>
      <c r="E32" s="33">
        <f t="shared" si="3"/>
        <v>211420022</v>
      </c>
      <c r="F32" s="33">
        <f t="shared" si="3"/>
        <v>28561763</v>
      </c>
      <c r="G32" s="33">
        <f t="shared" si="3"/>
        <v>3159762</v>
      </c>
      <c r="H32" s="33">
        <f t="shared" si="3"/>
        <v>45608757</v>
      </c>
      <c r="I32" s="33">
        <f t="shared" si="3"/>
        <v>7061218</v>
      </c>
      <c r="J32" s="33">
        <f t="shared" si="3"/>
        <v>781</v>
      </c>
    </row>
    <row r="33" spans="1:10" s="111" customFormat="1" ht="12" customHeight="1">
      <c r="A33" s="461"/>
      <c r="B33" s="39"/>
      <c r="C33" s="39"/>
      <c r="D33" s="39"/>
      <c r="E33" s="39"/>
      <c r="F33" s="39"/>
      <c r="G33" s="39"/>
      <c r="H33" s="39"/>
      <c r="I33" s="39"/>
      <c r="J33" s="39"/>
    </row>
    <row r="34" spans="1:10" s="13" customFormat="1">
      <c r="A34" s="509" t="s">
        <v>465</v>
      </c>
    </row>
    <row r="35" spans="1:10">
      <c r="D35" s="453"/>
      <c r="E35" s="453"/>
      <c r="F35" s="453"/>
      <c r="G35" s="453"/>
      <c r="H35" s="453"/>
    </row>
    <row r="36" spans="1:10">
      <c r="D36" s="453"/>
      <c r="E36" s="453"/>
      <c r="F36" s="453"/>
      <c r="G36" s="453"/>
      <c r="H36" s="453"/>
    </row>
    <row r="37" spans="1:10">
      <c r="D37" s="453"/>
      <c r="F37" s="453"/>
      <c r="G37" s="453"/>
    </row>
    <row r="38" spans="1:10">
      <c r="D38" s="453"/>
      <c r="E38" s="453"/>
      <c r="G38" s="453"/>
      <c r="H38" s="453"/>
    </row>
    <row r="39" spans="1:10">
      <c r="F39" s="453"/>
      <c r="G39" s="453"/>
      <c r="H39" s="453"/>
    </row>
    <row r="40" spans="1:10">
      <c r="F40" s="453"/>
      <c r="G40" s="453"/>
      <c r="H40" s="453"/>
    </row>
    <row r="41" spans="1:10">
      <c r="G41" s="453"/>
      <c r="H41" s="453"/>
    </row>
    <row r="42" spans="1:10">
      <c r="G42" s="453"/>
      <c r="H42" s="453"/>
    </row>
    <row r="43" spans="1:10">
      <c r="G43" s="453"/>
      <c r="H43" s="453"/>
    </row>
    <row r="44" spans="1:10">
      <c r="G44" s="453"/>
      <c r="H44" s="453"/>
    </row>
    <row r="45" spans="1:10">
      <c r="G45" s="453"/>
      <c r="H45" s="453"/>
    </row>
    <row r="46" spans="1:10">
      <c r="G46" s="453"/>
      <c r="H46" s="453"/>
    </row>
    <row r="47" spans="1:10">
      <c r="G47" s="453"/>
    </row>
    <row r="48" spans="1:10">
      <c r="G48" s="453"/>
      <c r="H48" s="453"/>
    </row>
    <row r="49" spans="7:8">
      <c r="G49" s="453"/>
    </row>
    <row r="50" spans="7:8">
      <c r="G50" s="453"/>
    </row>
    <row r="51" spans="7:8">
      <c r="G51" s="453"/>
    </row>
    <row r="52" spans="7:8">
      <c r="G52" s="453"/>
    </row>
    <row r="53" spans="7:8">
      <c r="G53" s="453"/>
    </row>
    <row r="54" spans="7:8">
      <c r="G54" s="453"/>
    </row>
    <row r="55" spans="7:8">
      <c r="G55" s="453"/>
    </row>
    <row r="56" spans="7:8">
      <c r="G56" s="453"/>
    </row>
    <row r="57" spans="7:8">
      <c r="G57" s="453"/>
    </row>
    <row r="58" spans="7:8">
      <c r="G58" s="453"/>
    </row>
    <row r="59" spans="7:8">
      <c r="G59" s="453"/>
    </row>
    <row r="60" spans="7:8">
      <c r="G60" s="453"/>
    </row>
    <row r="62" spans="7:8">
      <c r="G62" s="453"/>
      <c r="H62" s="453"/>
    </row>
  </sheetData>
  <mergeCells count="1">
    <mergeCell ref="A31:A32"/>
  </mergeCells>
  <phoneticPr fontId="3" type="noConversion"/>
  <pageMargins left="0.31496062992125984" right="0.31496062992125984" top="0.35433070866141736" bottom="0.15748031496062992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74"/>
  <sheetViews>
    <sheetView zoomScaleNormal="100" workbookViewId="0">
      <selection activeCell="A2" sqref="A2"/>
    </sheetView>
  </sheetViews>
  <sheetFormatPr defaultRowHeight="16.5"/>
  <cols>
    <col min="1" max="1" width="16.5" style="5" customWidth="1"/>
    <col min="2" max="2" width="14.125" style="5" customWidth="1"/>
    <col min="3" max="3" width="14.375" style="5" customWidth="1"/>
    <col min="4" max="4" width="12.625" style="6" customWidth="1"/>
    <col min="5" max="5" width="13.875" style="5" customWidth="1"/>
    <col min="6" max="6" width="16.375" style="5" hidden="1" customWidth="1"/>
    <col min="7" max="7" width="14.5" style="5" customWidth="1"/>
    <col min="8" max="8" width="12.5" style="5" customWidth="1"/>
    <col min="9" max="9" width="14.375" style="6" customWidth="1"/>
    <col min="10" max="256" width="8.875" style="5"/>
    <col min="257" max="257" width="15.125" style="5" customWidth="1"/>
    <col min="258" max="258" width="14.125" style="5" customWidth="1"/>
    <col min="259" max="259" width="14.375" style="5" customWidth="1"/>
    <col min="260" max="260" width="12.625" style="5" customWidth="1"/>
    <col min="261" max="261" width="13.875" style="5" customWidth="1"/>
    <col min="262" max="262" width="16.375" style="5" customWidth="1"/>
    <col min="263" max="263" width="14.5" style="5" customWidth="1"/>
    <col min="264" max="264" width="12.5" style="5" customWidth="1"/>
    <col min="265" max="265" width="13.875" style="5" customWidth="1"/>
    <col min="266" max="512" width="8.875" style="5"/>
    <col min="513" max="513" width="15.125" style="5" customWidth="1"/>
    <col min="514" max="514" width="14.125" style="5" customWidth="1"/>
    <col min="515" max="515" width="14.375" style="5" customWidth="1"/>
    <col min="516" max="516" width="12.625" style="5" customWidth="1"/>
    <col min="517" max="517" width="13.875" style="5" customWidth="1"/>
    <col min="518" max="518" width="16.375" style="5" customWidth="1"/>
    <col min="519" max="519" width="14.5" style="5" customWidth="1"/>
    <col min="520" max="520" width="12.5" style="5" customWidth="1"/>
    <col min="521" max="521" width="13.875" style="5" customWidth="1"/>
    <col min="522" max="768" width="8.875" style="5"/>
    <col min="769" max="769" width="15.125" style="5" customWidth="1"/>
    <col min="770" max="770" width="14.125" style="5" customWidth="1"/>
    <col min="771" max="771" width="14.375" style="5" customWidth="1"/>
    <col min="772" max="772" width="12.625" style="5" customWidth="1"/>
    <col min="773" max="773" width="13.875" style="5" customWidth="1"/>
    <col min="774" max="774" width="16.375" style="5" customWidth="1"/>
    <col min="775" max="775" width="14.5" style="5" customWidth="1"/>
    <col min="776" max="776" width="12.5" style="5" customWidth="1"/>
    <col min="777" max="777" width="13.875" style="5" customWidth="1"/>
    <col min="778" max="1024" width="8.875" style="5"/>
    <col min="1025" max="1025" width="15.125" style="5" customWidth="1"/>
    <col min="1026" max="1026" width="14.125" style="5" customWidth="1"/>
    <col min="1027" max="1027" width="14.375" style="5" customWidth="1"/>
    <col min="1028" max="1028" width="12.625" style="5" customWidth="1"/>
    <col min="1029" max="1029" width="13.875" style="5" customWidth="1"/>
    <col min="1030" max="1030" width="16.375" style="5" customWidth="1"/>
    <col min="1031" max="1031" width="14.5" style="5" customWidth="1"/>
    <col min="1032" max="1032" width="12.5" style="5" customWidth="1"/>
    <col min="1033" max="1033" width="13.875" style="5" customWidth="1"/>
    <col min="1034" max="1280" width="8.875" style="5"/>
    <col min="1281" max="1281" width="15.125" style="5" customWidth="1"/>
    <col min="1282" max="1282" width="14.125" style="5" customWidth="1"/>
    <col min="1283" max="1283" width="14.375" style="5" customWidth="1"/>
    <col min="1284" max="1284" width="12.625" style="5" customWidth="1"/>
    <col min="1285" max="1285" width="13.875" style="5" customWidth="1"/>
    <col min="1286" max="1286" width="16.375" style="5" customWidth="1"/>
    <col min="1287" max="1287" width="14.5" style="5" customWidth="1"/>
    <col min="1288" max="1288" width="12.5" style="5" customWidth="1"/>
    <col min="1289" max="1289" width="13.875" style="5" customWidth="1"/>
    <col min="1290" max="1536" width="8.875" style="5"/>
    <col min="1537" max="1537" width="15.125" style="5" customWidth="1"/>
    <col min="1538" max="1538" width="14.125" style="5" customWidth="1"/>
    <col min="1539" max="1539" width="14.375" style="5" customWidth="1"/>
    <col min="1540" max="1540" width="12.625" style="5" customWidth="1"/>
    <col min="1541" max="1541" width="13.875" style="5" customWidth="1"/>
    <col min="1542" max="1542" width="16.375" style="5" customWidth="1"/>
    <col min="1543" max="1543" width="14.5" style="5" customWidth="1"/>
    <col min="1544" max="1544" width="12.5" style="5" customWidth="1"/>
    <col min="1545" max="1545" width="13.875" style="5" customWidth="1"/>
    <col min="1546" max="1792" width="8.875" style="5"/>
    <col min="1793" max="1793" width="15.125" style="5" customWidth="1"/>
    <col min="1794" max="1794" width="14.125" style="5" customWidth="1"/>
    <col min="1795" max="1795" width="14.375" style="5" customWidth="1"/>
    <col min="1796" max="1796" width="12.625" style="5" customWidth="1"/>
    <col min="1797" max="1797" width="13.875" style="5" customWidth="1"/>
    <col min="1798" max="1798" width="16.375" style="5" customWidth="1"/>
    <col min="1799" max="1799" width="14.5" style="5" customWidth="1"/>
    <col min="1800" max="1800" width="12.5" style="5" customWidth="1"/>
    <col min="1801" max="1801" width="13.875" style="5" customWidth="1"/>
    <col min="1802" max="2048" width="8.875" style="5"/>
    <col min="2049" max="2049" width="15.125" style="5" customWidth="1"/>
    <col min="2050" max="2050" width="14.125" style="5" customWidth="1"/>
    <col min="2051" max="2051" width="14.375" style="5" customWidth="1"/>
    <col min="2052" max="2052" width="12.625" style="5" customWidth="1"/>
    <col min="2053" max="2053" width="13.875" style="5" customWidth="1"/>
    <col min="2054" max="2054" width="16.375" style="5" customWidth="1"/>
    <col min="2055" max="2055" width="14.5" style="5" customWidth="1"/>
    <col min="2056" max="2056" width="12.5" style="5" customWidth="1"/>
    <col min="2057" max="2057" width="13.875" style="5" customWidth="1"/>
    <col min="2058" max="2304" width="8.875" style="5"/>
    <col min="2305" max="2305" width="15.125" style="5" customWidth="1"/>
    <col min="2306" max="2306" width="14.125" style="5" customWidth="1"/>
    <col min="2307" max="2307" width="14.375" style="5" customWidth="1"/>
    <col min="2308" max="2308" width="12.625" style="5" customWidth="1"/>
    <col min="2309" max="2309" width="13.875" style="5" customWidth="1"/>
    <col min="2310" max="2310" width="16.375" style="5" customWidth="1"/>
    <col min="2311" max="2311" width="14.5" style="5" customWidth="1"/>
    <col min="2312" max="2312" width="12.5" style="5" customWidth="1"/>
    <col min="2313" max="2313" width="13.875" style="5" customWidth="1"/>
    <col min="2314" max="2560" width="8.875" style="5"/>
    <col min="2561" max="2561" width="15.125" style="5" customWidth="1"/>
    <col min="2562" max="2562" width="14.125" style="5" customWidth="1"/>
    <col min="2563" max="2563" width="14.375" style="5" customWidth="1"/>
    <col min="2564" max="2564" width="12.625" style="5" customWidth="1"/>
    <col min="2565" max="2565" width="13.875" style="5" customWidth="1"/>
    <col min="2566" max="2566" width="16.375" style="5" customWidth="1"/>
    <col min="2567" max="2567" width="14.5" style="5" customWidth="1"/>
    <col min="2568" max="2568" width="12.5" style="5" customWidth="1"/>
    <col min="2569" max="2569" width="13.875" style="5" customWidth="1"/>
    <col min="2570" max="2816" width="8.875" style="5"/>
    <col min="2817" max="2817" width="15.125" style="5" customWidth="1"/>
    <col min="2818" max="2818" width="14.125" style="5" customWidth="1"/>
    <col min="2819" max="2819" width="14.375" style="5" customWidth="1"/>
    <col min="2820" max="2820" width="12.625" style="5" customWidth="1"/>
    <col min="2821" max="2821" width="13.875" style="5" customWidth="1"/>
    <col min="2822" max="2822" width="16.375" style="5" customWidth="1"/>
    <col min="2823" max="2823" width="14.5" style="5" customWidth="1"/>
    <col min="2824" max="2824" width="12.5" style="5" customWidth="1"/>
    <col min="2825" max="2825" width="13.875" style="5" customWidth="1"/>
    <col min="2826" max="3072" width="8.875" style="5"/>
    <col min="3073" max="3073" width="15.125" style="5" customWidth="1"/>
    <col min="3074" max="3074" width="14.125" style="5" customWidth="1"/>
    <col min="3075" max="3075" width="14.375" style="5" customWidth="1"/>
    <col min="3076" max="3076" width="12.625" style="5" customWidth="1"/>
    <col min="3077" max="3077" width="13.875" style="5" customWidth="1"/>
    <col min="3078" max="3078" width="16.375" style="5" customWidth="1"/>
    <col min="3079" max="3079" width="14.5" style="5" customWidth="1"/>
    <col min="3080" max="3080" width="12.5" style="5" customWidth="1"/>
    <col min="3081" max="3081" width="13.875" style="5" customWidth="1"/>
    <col min="3082" max="3328" width="8.875" style="5"/>
    <col min="3329" max="3329" width="15.125" style="5" customWidth="1"/>
    <col min="3330" max="3330" width="14.125" style="5" customWidth="1"/>
    <col min="3331" max="3331" width="14.375" style="5" customWidth="1"/>
    <col min="3332" max="3332" width="12.625" style="5" customWidth="1"/>
    <col min="3333" max="3333" width="13.875" style="5" customWidth="1"/>
    <col min="3334" max="3334" width="16.375" style="5" customWidth="1"/>
    <col min="3335" max="3335" width="14.5" style="5" customWidth="1"/>
    <col min="3336" max="3336" width="12.5" style="5" customWidth="1"/>
    <col min="3337" max="3337" width="13.875" style="5" customWidth="1"/>
    <col min="3338" max="3584" width="8.875" style="5"/>
    <col min="3585" max="3585" width="15.125" style="5" customWidth="1"/>
    <col min="3586" max="3586" width="14.125" style="5" customWidth="1"/>
    <col min="3587" max="3587" width="14.375" style="5" customWidth="1"/>
    <col min="3588" max="3588" width="12.625" style="5" customWidth="1"/>
    <col min="3589" max="3589" width="13.875" style="5" customWidth="1"/>
    <col min="3590" max="3590" width="16.375" style="5" customWidth="1"/>
    <col min="3591" max="3591" width="14.5" style="5" customWidth="1"/>
    <col min="3592" max="3592" width="12.5" style="5" customWidth="1"/>
    <col min="3593" max="3593" width="13.875" style="5" customWidth="1"/>
    <col min="3594" max="3840" width="8.875" style="5"/>
    <col min="3841" max="3841" width="15.125" style="5" customWidth="1"/>
    <col min="3842" max="3842" width="14.125" style="5" customWidth="1"/>
    <col min="3843" max="3843" width="14.375" style="5" customWidth="1"/>
    <col min="3844" max="3844" width="12.625" style="5" customWidth="1"/>
    <col min="3845" max="3845" width="13.875" style="5" customWidth="1"/>
    <col min="3846" max="3846" width="16.375" style="5" customWidth="1"/>
    <col min="3847" max="3847" width="14.5" style="5" customWidth="1"/>
    <col min="3848" max="3848" width="12.5" style="5" customWidth="1"/>
    <col min="3849" max="3849" width="13.875" style="5" customWidth="1"/>
    <col min="3850" max="4096" width="8.875" style="5"/>
    <col min="4097" max="4097" width="15.125" style="5" customWidth="1"/>
    <col min="4098" max="4098" width="14.125" style="5" customWidth="1"/>
    <col min="4099" max="4099" width="14.375" style="5" customWidth="1"/>
    <col min="4100" max="4100" width="12.625" style="5" customWidth="1"/>
    <col min="4101" max="4101" width="13.875" style="5" customWidth="1"/>
    <col min="4102" max="4102" width="16.375" style="5" customWidth="1"/>
    <col min="4103" max="4103" width="14.5" style="5" customWidth="1"/>
    <col min="4104" max="4104" width="12.5" style="5" customWidth="1"/>
    <col min="4105" max="4105" width="13.875" style="5" customWidth="1"/>
    <col min="4106" max="4352" width="8.875" style="5"/>
    <col min="4353" max="4353" width="15.125" style="5" customWidth="1"/>
    <col min="4354" max="4354" width="14.125" style="5" customWidth="1"/>
    <col min="4355" max="4355" width="14.375" style="5" customWidth="1"/>
    <col min="4356" max="4356" width="12.625" style="5" customWidth="1"/>
    <col min="4357" max="4357" width="13.875" style="5" customWidth="1"/>
    <col min="4358" max="4358" width="16.375" style="5" customWidth="1"/>
    <col min="4359" max="4359" width="14.5" style="5" customWidth="1"/>
    <col min="4360" max="4360" width="12.5" style="5" customWidth="1"/>
    <col min="4361" max="4361" width="13.875" style="5" customWidth="1"/>
    <col min="4362" max="4608" width="8.875" style="5"/>
    <col min="4609" max="4609" width="15.125" style="5" customWidth="1"/>
    <col min="4610" max="4610" width="14.125" style="5" customWidth="1"/>
    <col min="4611" max="4611" width="14.375" style="5" customWidth="1"/>
    <col min="4612" max="4612" width="12.625" style="5" customWidth="1"/>
    <col min="4613" max="4613" width="13.875" style="5" customWidth="1"/>
    <col min="4614" max="4614" width="16.375" style="5" customWidth="1"/>
    <col min="4615" max="4615" width="14.5" style="5" customWidth="1"/>
    <col min="4616" max="4616" width="12.5" style="5" customWidth="1"/>
    <col min="4617" max="4617" width="13.875" style="5" customWidth="1"/>
    <col min="4618" max="4864" width="8.875" style="5"/>
    <col min="4865" max="4865" width="15.125" style="5" customWidth="1"/>
    <col min="4866" max="4866" width="14.125" style="5" customWidth="1"/>
    <col min="4867" max="4867" width="14.375" style="5" customWidth="1"/>
    <col min="4868" max="4868" width="12.625" style="5" customWidth="1"/>
    <col min="4869" max="4869" width="13.875" style="5" customWidth="1"/>
    <col min="4870" max="4870" width="16.375" style="5" customWidth="1"/>
    <col min="4871" max="4871" width="14.5" style="5" customWidth="1"/>
    <col min="4872" max="4872" width="12.5" style="5" customWidth="1"/>
    <col min="4873" max="4873" width="13.875" style="5" customWidth="1"/>
    <col min="4874" max="5120" width="8.875" style="5"/>
    <col min="5121" max="5121" width="15.125" style="5" customWidth="1"/>
    <col min="5122" max="5122" width="14.125" style="5" customWidth="1"/>
    <col min="5123" max="5123" width="14.375" style="5" customWidth="1"/>
    <col min="5124" max="5124" width="12.625" style="5" customWidth="1"/>
    <col min="5125" max="5125" width="13.875" style="5" customWidth="1"/>
    <col min="5126" max="5126" width="16.375" style="5" customWidth="1"/>
    <col min="5127" max="5127" width="14.5" style="5" customWidth="1"/>
    <col min="5128" max="5128" width="12.5" style="5" customWidth="1"/>
    <col min="5129" max="5129" width="13.875" style="5" customWidth="1"/>
    <col min="5130" max="5376" width="8.875" style="5"/>
    <col min="5377" max="5377" width="15.125" style="5" customWidth="1"/>
    <col min="5378" max="5378" width="14.125" style="5" customWidth="1"/>
    <col min="5379" max="5379" width="14.375" style="5" customWidth="1"/>
    <col min="5380" max="5380" width="12.625" style="5" customWidth="1"/>
    <col min="5381" max="5381" width="13.875" style="5" customWidth="1"/>
    <col min="5382" max="5382" width="16.375" style="5" customWidth="1"/>
    <col min="5383" max="5383" width="14.5" style="5" customWidth="1"/>
    <col min="5384" max="5384" width="12.5" style="5" customWidth="1"/>
    <col min="5385" max="5385" width="13.875" style="5" customWidth="1"/>
    <col min="5386" max="5632" width="8.875" style="5"/>
    <col min="5633" max="5633" width="15.125" style="5" customWidth="1"/>
    <col min="5634" max="5634" width="14.125" style="5" customWidth="1"/>
    <col min="5635" max="5635" width="14.375" style="5" customWidth="1"/>
    <col min="5636" max="5636" width="12.625" style="5" customWidth="1"/>
    <col min="5637" max="5637" width="13.875" style="5" customWidth="1"/>
    <col min="5638" max="5638" width="16.375" style="5" customWidth="1"/>
    <col min="5639" max="5639" width="14.5" style="5" customWidth="1"/>
    <col min="5640" max="5640" width="12.5" style="5" customWidth="1"/>
    <col min="5641" max="5641" width="13.875" style="5" customWidth="1"/>
    <col min="5642" max="5888" width="8.875" style="5"/>
    <col min="5889" max="5889" width="15.125" style="5" customWidth="1"/>
    <col min="5890" max="5890" width="14.125" style="5" customWidth="1"/>
    <col min="5891" max="5891" width="14.375" style="5" customWidth="1"/>
    <col min="5892" max="5892" width="12.625" style="5" customWidth="1"/>
    <col min="5893" max="5893" width="13.875" style="5" customWidth="1"/>
    <col min="5894" max="5894" width="16.375" style="5" customWidth="1"/>
    <col min="5895" max="5895" width="14.5" style="5" customWidth="1"/>
    <col min="5896" max="5896" width="12.5" style="5" customWidth="1"/>
    <col min="5897" max="5897" width="13.875" style="5" customWidth="1"/>
    <col min="5898" max="6144" width="8.875" style="5"/>
    <col min="6145" max="6145" width="15.125" style="5" customWidth="1"/>
    <col min="6146" max="6146" width="14.125" style="5" customWidth="1"/>
    <col min="6147" max="6147" width="14.375" style="5" customWidth="1"/>
    <col min="6148" max="6148" width="12.625" style="5" customWidth="1"/>
    <col min="6149" max="6149" width="13.875" style="5" customWidth="1"/>
    <col min="6150" max="6150" width="16.375" style="5" customWidth="1"/>
    <col min="6151" max="6151" width="14.5" style="5" customWidth="1"/>
    <col min="6152" max="6152" width="12.5" style="5" customWidth="1"/>
    <col min="6153" max="6153" width="13.875" style="5" customWidth="1"/>
    <col min="6154" max="6400" width="8.875" style="5"/>
    <col min="6401" max="6401" width="15.125" style="5" customWidth="1"/>
    <col min="6402" max="6402" width="14.125" style="5" customWidth="1"/>
    <col min="6403" max="6403" width="14.375" style="5" customWidth="1"/>
    <col min="6404" max="6404" width="12.625" style="5" customWidth="1"/>
    <col min="6405" max="6405" width="13.875" style="5" customWidth="1"/>
    <col min="6406" max="6406" width="16.375" style="5" customWidth="1"/>
    <col min="6407" max="6407" width="14.5" style="5" customWidth="1"/>
    <col min="6408" max="6408" width="12.5" style="5" customWidth="1"/>
    <col min="6409" max="6409" width="13.875" style="5" customWidth="1"/>
    <col min="6410" max="6656" width="8.875" style="5"/>
    <col min="6657" max="6657" width="15.125" style="5" customWidth="1"/>
    <col min="6658" max="6658" width="14.125" style="5" customWidth="1"/>
    <col min="6659" max="6659" width="14.375" style="5" customWidth="1"/>
    <col min="6660" max="6660" width="12.625" style="5" customWidth="1"/>
    <col min="6661" max="6661" width="13.875" style="5" customWidth="1"/>
    <col min="6662" max="6662" width="16.375" style="5" customWidth="1"/>
    <col min="6663" max="6663" width="14.5" style="5" customWidth="1"/>
    <col min="6664" max="6664" width="12.5" style="5" customWidth="1"/>
    <col min="6665" max="6665" width="13.875" style="5" customWidth="1"/>
    <col min="6666" max="6912" width="8.875" style="5"/>
    <col min="6913" max="6913" width="15.125" style="5" customWidth="1"/>
    <col min="6914" max="6914" width="14.125" style="5" customWidth="1"/>
    <col min="6915" max="6915" width="14.375" style="5" customWidth="1"/>
    <col min="6916" max="6916" width="12.625" style="5" customWidth="1"/>
    <col min="6917" max="6917" width="13.875" style="5" customWidth="1"/>
    <col min="6918" max="6918" width="16.375" style="5" customWidth="1"/>
    <col min="6919" max="6919" width="14.5" style="5" customWidth="1"/>
    <col min="6920" max="6920" width="12.5" style="5" customWidth="1"/>
    <col min="6921" max="6921" width="13.875" style="5" customWidth="1"/>
    <col min="6922" max="7168" width="8.875" style="5"/>
    <col min="7169" max="7169" width="15.125" style="5" customWidth="1"/>
    <col min="7170" max="7170" width="14.125" style="5" customWidth="1"/>
    <col min="7171" max="7171" width="14.375" style="5" customWidth="1"/>
    <col min="7172" max="7172" width="12.625" style="5" customWidth="1"/>
    <col min="7173" max="7173" width="13.875" style="5" customWidth="1"/>
    <col min="7174" max="7174" width="16.375" style="5" customWidth="1"/>
    <col min="7175" max="7175" width="14.5" style="5" customWidth="1"/>
    <col min="7176" max="7176" width="12.5" style="5" customWidth="1"/>
    <col min="7177" max="7177" width="13.875" style="5" customWidth="1"/>
    <col min="7178" max="7424" width="8.875" style="5"/>
    <col min="7425" max="7425" width="15.125" style="5" customWidth="1"/>
    <col min="7426" max="7426" width="14.125" style="5" customWidth="1"/>
    <col min="7427" max="7427" width="14.375" style="5" customWidth="1"/>
    <col min="7428" max="7428" width="12.625" style="5" customWidth="1"/>
    <col min="7429" max="7429" width="13.875" style="5" customWidth="1"/>
    <col min="7430" max="7430" width="16.375" style="5" customWidth="1"/>
    <col min="7431" max="7431" width="14.5" style="5" customWidth="1"/>
    <col min="7432" max="7432" width="12.5" style="5" customWidth="1"/>
    <col min="7433" max="7433" width="13.875" style="5" customWidth="1"/>
    <col min="7434" max="7680" width="8.875" style="5"/>
    <col min="7681" max="7681" width="15.125" style="5" customWidth="1"/>
    <col min="7682" max="7682" width="14.125" style="5" customWidth="1"/>
    <col min="7683" max="7683" width="14.375" style="5" customWidth="1"/>
    <col min="7684" max="7684" width="12.625" style="5" customWidth="1"/>
    <col min="7685" max="7685" width="13.875" style="5" customWidth="1"/>
    <col min="7686" max="7686" width="16.375" style="5" customWidth="1"/>
    <col min="7687" max="7687" width="14.5" style="5" customWidth="1"/>
    <col min="7688" max="7688" width="12.5" style="5" customWidth="1"/>
    <col min="7689" max="7689" width="13.875" style="5" customWidth="1"/>
    <col min="7690" max="7936" width="8.875" style="5"/>
    <col min="7937" max="7937" width="15.125" style="5" customWidth="1"/>
    <col min="7938" max="7938" width="14.125" style="5" customWidth="1"/>
    <col min="7939" max="7939" width="14.375" style="5" customWidth="1"/>
    <col min="7940" max="7940" width="12.625" style="5" customWidth="1"/>
    <col min="7941" max="7941" width="13.875" style="5" customWidth="1"/>
    <col min="7942" max="7942" width="16.375" style="5" customWidth="1"/>
    <col min="7943" max="7943" width="14.5" style="5" customWidth="1"/>
    <col min="7944" max="7944" width="12.5" style="5" customWidth="1"/>
    <col min="7945" max="7945" width="13.875" style="5" customWidth="1"/>
    <col min="7946" max="8192" width="8.875" style="5"/>
    <col min="8193" max="8193" width="15.125" style="5" customWidth="1"/>
    <col min="8194" max="8194" width="14.125" style="5" customWidth="1"/>
    <col min="8195" max="8195" width="14.375" style="5" customWidth="1"/>
    <col min="8196" max="8196" width="12.625" style="5" customWidth="1"/>
    <col min="8197" max="8197" width="13.875" style="5" customWidth="1"/>
    <col min="8198" max="8198" width="16.375" style="5" customWidth="1"/>
    <col min="8199" max="8199" width="14.5" style="5" customWidth="1"/>
    <col min="8200" max="8200" width="12.5" style="5" customWidth="1"/>
    <col min="8201" max="8201" width="13.875" style="5" customWidth="1"/>
    <col min="8202" max="8448" width="8.875" style="5"/>
    <col min="8449" max="8449" width="15.125" style="5" customWidth="1"/>
    <col min="8450" max="8450" width="14.125" style="5" customWidth="1"/>
    <col min="8451" max="8451" width="14.375" style="5" customWidth="1"/>
    <col min="8452" max="8452" width="12.625" style="5" customWidth="1"/>
    <col min="8453" max="8453" width="13.875" style="5" customWidth="1"/>
    <col min="8454" max="8454" width="16.375" style="5" customWidth="1"/>
    <col min="8455" max="8455" width="14.5" style="5" customWidth="1"/>
    <col min="8456" max="8456" width="12.5" style="5" customWidth="1"/>
    <col min="8457" max="8457" width="13.875" style="5" customWidth="1"/>
    <col min="8458" max="8704" width="8.875" style="5"/>
    <col min="8705" max="8705" width="15.125" style="5" customWidth="1"/>
    <col min="8706" max="8706" width="14.125" style="5" customWidth="1"/>
    <col min="8707" max="8707" width="14.375" style="5" customWidth="1"/>
    <col min="8708" max="8708" width="12.625" style="5" customWidth="1"/>
    <col min="8709" max="8709" width="13.875" style="5" customWidth="1"/>
    <col min="8710" max="8710" width="16.375" style="5" customWidth="1"/>
    <col min="8711" max="8711" width="14.5" style="5" customWidth="1"/>
    <col min="8712" max="8712" width="12.5" style="5" customWidth="1"/>
    <col min="8713" max="8713" width="13.875" style="5" customWidth="1"/>
    <col min="8714" max="8960" width="8.875" style="5"/>
    <col min="8961" max="8961" width="15.125" style="5" customWidth="1"/>
    <col min="8962" max="8962" width="14.125" style="5" customWidth="1"/>
    <col min="8963" max="8963" width="14.375" style="5" customWidth="1"/>
    <col min="8964" max="8964" width="12.625" style="5" customWidth="1"/>
    <col min="8965" max="8965" width="13.875" style="5" customWidth="1"/>
    <col min="8966" max="8966" width="16.375" style="5" customWidth="1"/>
    <col min="8967" max="8967" width="14.5" style="5" customWidth="1"/>
    <col min="8968" max="8968" width="12.5" style="5" customWidth="1"/>
    <col min="8969" max="8969" width="13.875" style="5" customWidth="1"/>
    <col min="8970" max="9216" width="8.875" style="5"/>
    <col min="9217" max="9217" width="15.125" style="5" customWidth="1"/>
    <col min="9218" max="9218" width="14.125" style="5" customWidth="1"/>
    <col min="9219" max="9219" width="14.375" style="5" customWidth="1"/>
    <col min="9220" max="9220" width="12.625" style="5" customWidth="1"/>
    <col min="9221" max="9221" width="13.875" style="5" customWidth="1"/>
    <col min="9222" max="9222" width="16.375" style="5" customWidth="1"/>
    <col min="9223" max="9223" width="14.5" style="5" customWidth="1"/>
    <col min="9224" max="9224" width="12.5" style="5" customWidth="1"/>
    <col min="9225" max="9225" width="13.875" style="5" customWidth="1"/>
    <col min="9226" max="9472" width="8.875" style="5"/>
    <col min="9473" max="9473" width="15.125" style="5" customWidth="1"/>
    <col min="9474" max="9474" width="14.125" style="5" customWidth="1"/>
    <col min="9475" max="9475" width="14.375" style="5" customWidth="1"/>
    <col min="9476" max="9476" width="12.625" style="5" customWidth="1"/>
    <col min="9477" max="9477" width="13.875" style="5" customWidth="1"/>
    <col min="9478" max="9478" width="16.375" style="5" customWidth="1"/>
    <col min="9479" max="9479" width="14.5" style="5" customWidth="1"/>
    <col min="9480" max="9480" width="12.5" style="5" customWidth="1"/>
    <col min="9481" max="9481" width="13.875" style="5" customWidth="1"/>
    <col min="9482" max="9728" width="8.875" style="5"/>
    <col min="9729" max="9729" width="15.125" style="5" customWidth="1"/>
    <col min="9730" max="9730" width="14.125" style="5" customWidth="1"/>
    <col min="9731" max="9731" width="14.375" style="5" customWidth="1"/>
    <col min="9732" max="9732" width="12.625" style="5" customWidth="1"/>
    <col min="9733" max="9733" width="13.875" style="5" customWidth="1"/>
    <col min="9734" max="9734" width="16.375" style="5" customWidth="1"/>
    <col min="9735" max="9735" width="14.5" style="5" customWidth="1"/>
    <col min="9736" max="9736" width="12.5" style="5" customWidth="1"/>
    <col min="9737" max="9737" width="13.875" style="5" customWidth="1"/>
    <col min="9738" max="9984" width="8.875" style="5"/>
    <col min="9985" max="9985" width="15.125" style="5" customWidth="1"/>
    <col min="9986" max="9986" width="14.125" style="5" customWidth="1"/>
    <col min="9987" max="9987" width="14.375" style="5" customWidth="1"/>
    <col min="9988" max="9988" width="12.625" style="5" customWidth="1"/>
    <col min="9989" max="9989" width="13.875" style="5" customWidth="1"/>
    <col min="9990" max="9990" width="16.375" style="5" customWidth="1"/>
    <col min="9991" max="9991" width="14.5" style="5" customWidth="1"/>
    <col min="9992" max="9992" width="12.5" style="5" customWidth="1"/>
    <col min="9993" max="9993" width="13.875" style="5" customWidth="1"/>
    <col min="9994" max="10240" width="8.875" style="5"/>
    <col min="10241" max="10241" width="15.125" style="5" customWidth="1"/>
    <col min="10242" max="10242" width="14.125" style="5" customWidth="1"/>
    <col min="10243" max="10243" width="14.375" style="5" customWidth="1"/>
    <col min="10244" max="10244" width="12.625" style="5" customWidth="1"/>
    <col min="10245" max="10245" width="13.875" style="5" customWidth="1"/>
    <col min="10246" max="10246" width="16.375" style="5" customWidth="1"/>
    <col min="10247" max="10247" width="14.5" style="5" customWidth="1"/>
    <col min="10248" max="10248" width="12.5" style="5" customWidth="1"/>
    <col min="10249" max="10249" width="13.875" style="5" customWidth="1"/>
    <col min="10250" max="10496" width="8.875" style="5"/>
    <col min="10497" max="10497" width="15.125" style="5" customWidth="1"/>
    <col min="10498" max="10498" width="14.125" style="5" customWidth="1"/>
    <col min="10499" max="10499" width="14.375" style="5" customWidth="1"/>
    <col min="10500" max="10500" width="12.625" style="5" customWidth="1"/>
    <col min="10501" max="10501" width="13.875" style="5" customWidth="1"/>
    <col min="10502" max="10502" width="16.375" style="5" customWidth="1"/>
    <col min="10503" max="10503" width="14.5" style="5" customWidth="1"/>
    <col min="10504" max="10504" width="12.5" style="5" customWidth="1"/>
    <col min="10505" max="10505" width="13.875" style="5" customWidth="1"/>
    <col min="10506" max="10752" width="8.875" style="5"/>
    <col min="10753" max="10753" width="15.125" style="5" customWidth="1"/>
    <col min="10754" max="10754" width="14.125" style="5" customWidth="1"/>
    <col min="10755" max="10755" width="14.375" style="5" customWidth="1"/>
    <col min="10756" max="10756" width="12.625" style="5" customWidth="1"/>
    <col min="10757" max="10757" width="13.875" style="5" customWidth="1"/>
    <col min="10758" max="10758" width="16.375" style="5" customWidth="1"/>
    <col min="10759" max="10759" width="14.5" style="5" customWidth="1"/>
    <col min="10760" max="10760" width="12.5" style="5" customWidth="1"/>
    <col min="10761" max="10761" width="13.875" style="5" customWidth="1"/>
    <col min="10762" max="11008" width="8.875" style="5"/>
    <col min="11009" max="11009" width="15.125" style="5" customWidth="1"/>
    <col min="11010" max="11010" width="14.125" style="5" customWidth="1"/>
    <col min="11011" max="11011" width="14.375" style="5" customWidth="1"/>
    <col min="11012" max="11012" width="12.625" style="5" customWidth="1"/>
    <col min="11013" max="11013" width="13.875" style="5" customWidth="1"/>
    <col min="11014" max="11014" width="16.375" style="5" customWidth="1"/>
    <col min="11015" max="11015" width="14.5" style="5" customWidth="1"/>
    <col min="11016" max="11016" width="12.5" style="5" customWidth="1"/>
    <col min="11017" max="11017" width="13.875" style="5" customWidth="1"/>
    <col min="11018" max="11264" width="8.875" style="5"/>
    <col min="11265" max="11265" width="15.125" style="5" customWidth="1"/>
    <col min="11266" max="11266" width="14.125" style="5" customWidth="1"/>
    <col min="11267" max="11267" width="14.375" style="5" customWidth="1"/>
    <col min="11268" max="11268" width="12.625" style="5" customWidth="1"/>
    <col min="11269" max="11269" width="13.875" style="5" customWidth="1"/>
    <col min="11270" max="11270" width="16.375" style="5" customWidth="1"/>
    <col min="11271" max="11271" width="14.5" style="5" customWidth="1"/>
    <col min="11272" max="11272" width="12.5" style="5" customWidth="1"/>
    <col min="11273" max="11273" width="13.875" style="5" customWidth="1"/>
    <col min="11274" max="11520" width="8.875" style="5"/>
    <col min="11521" max="11521" width="15.125" style="5" customWidth="1"/>
    <col min="11522" max="11522" width="14.125" style="5" customWidth="1"/>
    <col min="11523" max="11523" width="14.375" style="5" customWidth="1"/>
    <col min="11524" max="11524" width="12.625" style="5" customWidth="1"/>
    <col min="11525" max="11525" width="13.875" style="5" customWidth="1"/>
    <col min="11526" max="11526" width="16.375" style="5" customWidth="1"/>
    <col min="11527" max="11527" width="14.5" style="5" customWidth="1"/>
    <col min="11528" max="11528" width="12.5" style="5" customWidth="1"/>
    <col min="11529" max="11529" width="13.875" style="5" customWidth="1"/>
    <col min="11530" max="11776" width="8.875" style="5"/>
    <col min="11777" max="11777" width="15.125" style="5" customWidth="1"/>
    <col min="11778" max="11778" width="14.125" style="5" customWidth="1"/>
    <col min="11779" max="11779" width="14.375" style="5" customWidth="1"/>
    <col min="11780" max="11780" width="12.625" style="5" customWidth="1"/>
    <col min="11781" max="11781" width="13.875" style="5" customWidth="1"/>
    <col min="11782" max="11782" width="16.375" style="5" customWidth="1"/>
    <col min="11783" max="11783" width="14.5" style="5" customWidth="1"/>
    <col min="11784" max="11784" width="12.5" style="5" customWidth="1"/>
    <col min="11785" max="11785" width="13.875" style="5" customWidth="1"/>
    <col min="11786" max="12032" width="8.875" style="5"/>
    <col min="12033" max="12033" width="15.125" style="5" customWidth="1"/>
    <col min="12034" max="12034" width="14.125" style="5" customWidth="1"/>
    <col min="12035" max="12035" width="14.375" style="5" customWidth="1"/>
    <col min="12036" max="12036" width="12.625" style="5" customWidth="1"/>
    <col min="12037" max="12037" width="13.875" style="5" customWidth="1"/>
    <col min="12038" max="12038" width="16.375" style="5" customWidth="1"/>
    <col min="12039" max="12039" width="14.5" style="5" customWidth="1"/>
    <col min="12040" max="12040" width="12.5" style="5" customWidth="1"/>
    <col min="12041" max="12041" width="13.875" style="5" customWidth="1"/>
    <col min="12042" max="12288" width="8.875" style="5"/>
    <col min="12289" max="12289" width="15.125" style="5" customWidth="1"/>
    <col min="12290" max="12290" width="14.125" style="5" customWidth="1"/>
    <col min="12291" max="12291" width="14.375" style="5" customWidth="1"/>
    <col min="12292" max="12292" width="12.625" style="5" customWidth="1"/>
    <col min="12293" max="12293" width="13.875" style="5" customWidth="1"/>
    <col min="12294" max="12294" width="16.375" style="5" customWidth="1"/>
    <col min="12295" max="12295" width="14.5" style="5" customWidth="1"/>
    <col min="12296" max="12296" width="12.5" style="5" customWidth="1"/>
    <col min="12297" max="12297" width="13.875" style="5" customWidth="1"/>
    <col min="12298" max="12544" width="8.875" style="5"/>
    <col min="12545" max="12545" width="15.125" style="5" customWidth="1"/>
    <col min="12546" max="12546" width="14.125" style="5" customWidth="1"/>
    <col min="12547" max="12547" width="14.375" style="5" customWidth="1"/>
    <col min="12548" max="12548" width="12.625" style="5" customWidth="1"/>
    <col min="12549" max="12549" width="13.875" style="5" customWidth="1"/>
    <col min="12550" max="12550" width="16.375" style="5" customWidth="1"/>
    <col min="12551" max="12551" width="14.5" style="5" customWidth="1"/>
    <col min="12552" max="12552" width="12.5" style="5" customWidth="1"/>
    <col min="12553" max="12553" width="13.875" style="5" customWidth="1"/>
    <col min="12554" max="12800" width="8.875" style="5"/>
    <col min="12801" max="12801" width="15.125" style="5" customWidth="1"/>
    <col min="12802" max="12802" width="14.125" style="5" customWidth="1"/>
    <col min="12803" max="12803" width="14.375" style="5" customWidth="1"/>
    <col min="12804" max="12804" width="12.625" style="5" customWidth="1"/>
    <col min="12805" max="12805" width="13.875" style="5" customWidth="1"/>
    <col min="12806" max="12806" width="16.375" style="5" customWidth="1"/>
    <col min="12807" max="12807" width="14.5" style="5" customWidth="1"/>
    <col min="12808" max="12808" width="12.5" style="5" customWidth="1"/>
    <col min="12809" max="12809" width="13.875" style="5" customWidth="1"/>
    <col min="12810" max="13056" width="8.875" style="5"/>
    <col min="13057" max="13057" width="15.125" style="5" customWidth="1"/>
    <col min="13058" max="13058" width="14.125" style="5" customWidth="1"/>
    <col min="13059" max="13059" width="14.375" style="5" customWidth="1"/>
    <col min="13060" max="13060" width="12.625" style="5" customWidth="1"/>
    <col min="13061" max="13061" width="13.875" style="5" customWidth="1"/>
    <col min="13062" max="13062" width="16.375" style="5" customWidth="1"/>
    <col min="13063" max="13063" width="14.5" style="5" customWidth="1"/>
    <col min="13064" max="13064" width="12.5" style="5" customWidth="1"/>
    <col min="13065" max="13065" width="13.875" style="5" customWidth="1"/>
    <col min="13066" max="13312" width="8.875" style="5"/>
    <col min="13313" max="13313" width="15.125" style="5" customWidth="1"/>
    <col min="13314" max="13314" width="14.125" style="5" customWidth="1"/>
    <col min="13315" max="13315" width="14.375" style="5" customWidth="1"/>
    <col min="13316" max="13316" width="12.625" style="5" customWidth="1"/>
    <col min="13317" max="13317" width="13.875" style="5" customWidth="1"/>
    <col min="13318" max="13318" width="16.375" style="5" customWidth="1"/>
    <col min="13319" max="13319" width="14.5" style="5" customWidth="1"/>
    <col min="13320" max="13320" width="12.5" style="5" customWidth="1"/>
    <col min="13321" max="13321" width="13.875" style="5" customWidth="1"/>
    <col min="13322" max="13568" width="8.875" style="5"/>
    <col min="13569" max="13569" width="15.125" style="5" customWidth="1"/>
    <col min="13570" max="13570" width="14.125" style="5" customWidth="1"/>
    <col min="13571" max="13571" width="14.375" style="5" customWidth="1"/>
    <col min="13572" max="13572" width="12.625" style="5" customWidth="1"/>
    <col min="13573" max="13573" width="13.875" style="5" customWidth="1"/>
    <col min="13574" max="13574" width="16.375" style="5" customWidth="1"/>
    <col min="13575" max="13575" width="14.5" style="5" customWidth="1"/>
    <col min="13576" max="13576" width="12.5" style="5" customWidth="1"/>
    <col min="13577" max="13577" width="13.875" style="5" customWidth="1"/>
    <col min="13578" max="13824" width="8.875" style="5"/>
    <col min="13825" max="13825" width="15.125" style="5" customWidth="1"/>
    <col min="13826" max="13826" width="14.125" style="5" customWidth="1"/>
    <col min="13827" max="13827" width="14.375" style="5" customWidth="1"/>
    <col min="13828" max="13828" width="12.625" style="5" customWidth="1"/>
    <col min="13829" max="13829" width="13.875" style="5" customWidth="1"/>
    <col min="13830" max="13830" width="16.375" style="5" customWidth="1"/>
    <col min="13831" max="13831" width="14.5" style="5" customWidth="1"/>
    <col min="13832" max="13832" width="12.5" style="5" customWidth="1"/>
    <col min="13833" max="13833" width="13.875" style="5" customWidth="1"/>
    <col min="13834" max="14080" width="8.875" style="5"/>
    <col min="14081" max="14081" width="15.125" style="5" customWidth="1"/>
    <col min="14082" max="14082" width="14.125" style="5" customWidth="1"/>
    <col min="14083" max="14083" width="14.375" style="5" customWidth="1"/>
    <col min="14084" max="14084" width="12.625" style="5" customWidth="1"/>
    <col min="14085" max="14085" width="13.875" style="5" customWidth="1"/>
    <col min="14086" max="14086" width="16.375" style="5" customWidth="1"/>
    <col min="14087" max="14087" width="14.5" style="5" customWidth="1"/>
    <col min="14088" max="14088" width="12.5" style="5" customWidth="1"/>
    <col min="14089" max="14089" width="13.875" style="5" customWidth="1"/>
    <col min="14090" max="14336" width="8.875" style="5"/>
    <col min="14337" max="14337" width="15.125" style="5" customWidth="1"/>
    <col min="14338" max="14338" width="14.125" style="5" customWidth="1"/>
    <col min="14339" max="14339" width="14.375" style="5" customWidth="1"/>
    <col min="14340" max="14340" width="12.625" style="5" customWidth="1"/>
    <col min="14341" max="14341" width="13.875" style="5" customWidth="1"/>
    <col min="14342" max="14342" width="16.375" style="5" customWidth="1"/>
    <col min="14343" max="14343" width="14.5" style="5" customWidth="1"/>
    <col min="14344" max="14344" width="12.5" style="5" customWidth="1"/>
    <col min="14345" max="14345" width="13.875" style="5" customWidth="1"/>
    <col min="14346" max="14592" width="8.875" style="5"/>
    <col min="14593" max="14593" width="15.125" style="5" customWidth="1"/>
    <col min="14594" max="14594" width="14.125" style="5" customWidth="1"/>
    <col min="14595" max="14595" width="14.375" style="5" customWidth="1"/>
    <col min="14596" max="14596" width="12.625" style="5" customWidth="1"/>
    <col min="14597" max="14597" width="13.875" style="5" customWidth="1"/>
    <col min="14598" max="14598" width="16.375" style="5" customWidth="1"/>
    <col min="14599" max="14599" width="14.5" style="5" customWidth="1"/>
    <col min="14600" max="14600" width="12.5" style="5" customWidth="1"/>
    <col min="14601" max="14601" width="13.875" style="5" customWidth="1"/>
    <col min="14602" max="14848" width="8.875" style="5"/>
    <col min="14849" max="14849" width="15.125" style="5" customWidth="1"/>
    <col min="14850" max="14850" width="14.125" style="5" customWidth="1"/>
    <col min="14851" max="14851" width="14.375" style="5" customWidth="1"/>
    <col min="14852" max="14852" width="12.625" style="5" customWidth="1"/>
    <col min="14853" max="14853" width="13.875" style="5" customWidth="1"/>
    <col min="14854" max="14854" width="16.375" style="5" customWidth="1"/>
    <col min="14855" max="14855" width="14.5" style="5" customWidth="1"/>
    <col min="14856" max="14856" width="12.5" style="5" customWidth="1"/>
    <col min="14857" max="14857" width="13.875" style="5" customWidth="1"/>
    <col min="14858" max="15104" width="8.875" style="5"/>
    <col min="15105" max="15105" width="15.125" style="5" customWidth="1"/>
    <col min="15106" max="15106" width="14.125" style="5" customWidth="1"/>
    <col min="15107" max="15107" width="14.375" style="5" customWidth="1"/>
    <col min="15108" max="15108" width="12.625" style="5" customWidth="1"/>
    <col min="15109" max="15109" width="13.875" style="5" customWidth="1"/>
    <col min="15110" max="15110" width="16.375" style="5" customWidth="1"/>
    <col min="15111" max="15111" width="14.5" style="5" customWidth="1"/>
    <col min="15112" max="15112" width="12.5" style="5" customWidth="1"/>
    <col min="15113" max="15113" width="13.875" style="5" customWidth="1"/>
    <col min="15114" max="15360" width="8.875" style="5"/>
    <col min="15361" max="15361" width="15.125" style="5" customWidth="1"/>
    <col min="15362" max="15362" width="14.125" style="5" customWidth="1"/>
    <col min="15363" max="15363" width="14.375" style="5" customWidth="1"/>
    <col min="15364" max="15364" width="12.625" style="5" customWidth="1"/>
    <col min="15365" max="15365" width="13.875" style="5" customWidth="1"/>
    <col min="15366" max="15366" width="16.375" style="5" customWidth="1"/>
    <col min="15367" max="15367" width="14.5" style="5" customWidth="1"/>
    <col min="15368" max="15368" width="12.5" style="5" customWidth="1"/>
    <col min="15369" max="15369" width="13.875" style="5" customWidth="1"/>
    <col min="15370" max="15616" width="8.875" style="5"/>
    <col min="15617" max="15617" width="15.125" style="5" customWidth="1"/>
    <col min="15618" max="15618" width="14.125" style="5" customWidth="1"/>
    <col min="15619" max="15619" width="14.375" style="5" customWidth="1"/>
    <col min="15620" max="15620" width="12.625" style="5" customWidth="1"/>
    <col min="15621" max="15621" width="13.875" style="5" customWidth="1"/>
    <col min="15622" max="15622" width="16.375" style="5" customWidth="1"/>
    <col min="15623" max="15623" width="14.5" style="5" customWidth="1"/>
    <col min="15624" max="15624" width="12.5" style="5" customWidth="1"/>
    <col min="15625" max="15625" width="13.875" style="5" customWidth="1"/>
    <col min="15626" max="15872" width="8.875" style="5"/>
    <col min="15873" max="15873" width="15.125" style="5" customWidth="1"/>
    <col min="15874" max="15874" width="14.125" style="5" customWidth="1"/>
    <col min="15875" max="15875" width="14.375" style="5" customWidth="1"/>
    <col min="15876" max="15876" width="12.625" style="5" customWidth="1"/>
    <col min="15877" max="15877" width="13.875" style="5" customWidth="1"/>
    <col min="15878" max="15878" width="16.375" style="5" customWidth="1"/>
    <col min="15879" max="15879" width="14.5" style="5" customWidth="1"/>
    <col min="15880" max="15880" width="12.5" style="5" customWidth="1"/>
    <col min="15881" max="15881" width="13.875" style="5" customWidth="1"/>
    <col min="15882" max="16128" width="8.875" style="5"/>
    <col min="16129" max="16129" width="15.125" style="5" customWidth="1"/>
    <col min="16130" max="16130" width="14.125" style="5" customWidth="1"/>
    <col min="16131" max="16131" width="14.375" style="5" customWidth="1"/>
    <col min="16132" max="16132" width="12.625" style="5" customWidth="1"/>
    <col min="16133" max="16133" width="13.875" style="5" customWidth="1"/>
    <col min="16134" max="16134" width="16.375" style="5" customWidth="1"/>
    <col min="16135" max="16135" width="14.5" style="5" customWidth="1"/>
    <col min="16136" max="16136" width="12.5" style="5" customWidth="1"/>
    <col min="16137" max="16137" width="13.875" style="5" customWidth="1"/>
    <col min="16138" max="16384" width="8.875" style="5"/>
  </cols>
  <sheetData>
    <row r="1" spans="1:9" ht="19.5">
      <c r="A1" s="583" t="s">
        <v>505</v>
      </c>
      <c r="B1" s="583"/>
      <c r="C1" s="583"/>
      <c r="D1" s="583"/>
      <c r="E1" s="583"/>
      <c r="F1" s="583"/>
      <c r="G1" s="583"/>
      <c r="H1" s="583"/>
      <c r="I1" s="583"/>
    </row>
    <row r="2" spans="1:9" ht="9" customHeight="1"/>
    <row r="3" spans="1:9">
      <c r="A3" s="589" t="s">
        <v>104</v>
      </c>
      <c r="B3" s="590"/>
      <c r="C3" s="590"/>
      <c r="D3" s="590"/>
      <c r="E3" s="590"/>
      <c r="F3" s="590"/>
      <c r="G3" s="590"/>
      <c r="H3" s="590"/>
      <c r="I3" s="591"/>
    </row>
    <row r="4" spans="1:9">
      <c r="A4" s="8" t="s">
        <v>494</v>
      </c>
      <c r="B4" s="8" t="s">
        <v>495</v>
      </c>
      <c r="C4" s="8" t="s">
        <v>496</v>
      </c>
      <c r="D4" s="9" t="s">
        <v>0</v>
      </c>
      <c r="E4" s="10" t="s">
        <v>497</v>
      </c>
      <c r="F4" s="11" t="s">
        <v>1</v>
      </c>
      <c r="G4" s="8" t="s">
        <v>498</v>
      </c>
      <c r="H4" s="11" t="s">
        <v>1</v>
      </c>
      <c r="I4" s="166" t="s">
        <v>52</v>
      </c>
    </row>
    <row r="5" spans="1:9">
      <c r="A5" s="14"/>
      <c r="B5" s="14" t="s">
        <v>2</v>
      </c>
      <c r="C5" s="8" t="s">
        <v>3</v>
      </c>
      <c r="D5" s="9" t="s">
        <v>3</v>
      </c>
      <c r="E5" s="11" t="s">
        <v>2</v>
      </c>
      <c r="F5" s="11"/>
      <c r="G5" s="8" t="s">
        <v>53</v>
      </c>
      <c r="H5" s="8"/>
      <c r="I5" s="12" t="s">
        <v>3</v>
      </c>
    </row>
    <row r="6" spans="1:9">
      <c r="A6" s="167" t="s">
        <v>4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5</v>
      </c>
      <c r="B7" s="21">
        <f>SUM(B8:B10)</f>
        <v>3</v>
      </c>
      <c r="C7" s="22">
        <f>SUM(C8:C10)</f>
        <v>14747</v>
      </c>
      <c r="D7" s="23">
        <f>IF(B7,C7/B7,0)</f>
        <v>4915.666666666667</v>
      </c>
      <c r="E7" s="204">
        <f>SUM(E8:E10)</f>
        <v>63</v>
      </c>
      <c r="F7" s="204">
        <f t="shared" ref="F7:G7" si="0">SUM(F8:F10)</f>
        <v>3.016316837750881E-4</v>
      </c>
      <c r="G7" s="204">
        <f t="shared" si="0"/>
        <v>194690</v>
      </c>
      <c r="H7" s="24">
        <f>G7/$G$66</f>
        <v>6.519786995956821E-3</v>
      </c>
      <c r="I7" s="25">
        <f>IF(E7,G7/E7,0)</f>
        <v>3090.3174603174602</v>
      </c>
    </row>
    <row r="8" spans="1:9">
      <c r="A8" s="26" t="s">
        <v>387</v>
      </c>
      <c r="B8" s="27">
        <f>VLOOKUP(A8,[6]進出口值表查詢結果!$A$10:$C$25,3,0)</f>
        <v>3</v>
      </c>
      <c r="C8" s="27">
        <f>VLOOKUP(A8,[6]進出口值表查詢結果!$A$10:$C$25,2,0)</f>
        <v>14747</v>
      </c>
      <c r="D8" s="23">
        <f t="shared" ref="D8:D66" si="1">IF(B8,C8/B8,0)</f>
        <v>4915.666666666667</v>
      </c>
      <c r="E8" s="28">
        <f>VLOOKUP(A8,[7]進出口值表查詢結果!$C$10:$E$30,3,0)</f>
        <v>63</v>
      </c>
      <c r="F8" s="24">
        <f>E8/$E$66</f>
        <v>3.016316837750881E-4</v>
      </c>
      <c r="G8" s="28">
        <f>VLOOKUP(A8,[7]進出口值表查詢結果!$C$10:$E$30,2,0)</f>
        <v>194690</v>
      </c>
      <c r="H8" s="24">
        <f>G8/$G$66</f>
        <v>6.519786995956821E-3</v>
      </c>
      <c r="I8" s="25">
        <f t="shared" ref="I8:I65" si="2">IF(E8,G8/E8,0)</f>
        <v>3090.3174603174602</v>
      </c>
    </row>
    <row r="9" spans="1:9">
      <c r="A9" s="30" t="s">
        <v>6</v>
      </c>
      <c r="B9" s="27">
        <v>0</v>
      </c>
      <c r="C9" s="27">
        <v>0</v>
      </c>
      <c r="D9" s="23">
        <f t="shared" si="1"/>
        <v>0</v>
      </c>
      <c r="E9" s="28">
        <v>0</v>
      </c>
      <c r="F9" s="24">
        <f t="shared" ref="F9:F10" si="3">E9/$E$66</f>
        <v>0</v>
      </c>
      <c r="G9" s="28">
        <v>0</v>
      </c>
      <c r="H9" s="24">
        <f>G9/$G$66</f>
        <v>0</v>
      </c>
      <c r="I9" s="25">
        <f t="shared" si="2"/>
        <v>0</v>
      </c>
    </row>
    <row r="10" spans="1:9">
      <c r="A10" s="30" t="s">
        <v>7</v>
      </c>
      <c r="B10" s="27">
        <v>0</v>
      </c>
      <c r="C10" s="27">
        <v>0</v>
      </c>
      <c r="D10" s="23">
        <f t="shared" si="1"/>
        <v>0</v>
      </c>
      <c r="E10" s="28">
        <v>0</v>
      </c>
      <c r="F10" s="24">
        <f t="shared" si="3"/>
        <v>0</v>
      </c>
      <c r="G10" s="28">
        <v>0</v>
      </c>
      <c r="H10" s="24">
        <f>G10/$G$66</f>
        <v>0</v>
      </c>
      <c r="I10" s="25">
        <f t="shared" si="2"/>
        <v>0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8</v>
      </c>
      <c r="B12" s="21">
        <f>SUM(B13:B39)</f>
        <v>60</v>
      </c>
      <c r="C12" s="33">
        <f>SUM(C13:C39)</f>
        <v>182880</v>
      </c>
      <c r="D12" s="23">
        <f t="shared" si="1"/>
        <v>3048</v>
      </c>
      <c r="E12" s="33">
        <f>SUM(E13:E39)</f>
        <v>378</v>
      </c>
      <c r="F12" s="24">
        <f t="shared" ref="F12:F13" si="4">E12/$E$66</f>
        <v>1.8097901026505286E-3</v>
      </c>
      <c r="G12" s="33">
        <f>SUM(G13:G39)</f>
        <v>1352912</v>
      </c>
      <c r="H12" s="24">
        <f t="shared" ref="H12:H39" si="5">G12/$G$66</f>
        <v>4.5306374566099622E-2</v>
      </c>
      <c r="I12" s="25">
        <f t="shared" si="2"/>
        <v>3579.132275132275</v>
      </c>
    </row>
    <row r="13" spans="1:9">
      <c r="A13" s="423" t="s">
        <v>198</v>
      </c>
      <c r="B13" s="27">
        <v>0</v>
      </c>
      <c r="C13" s="27">
        <v>0</v>
      </c>
      <c r="D13" s="23">
        <f t="shared" si="1"/>
        <v>0</v>
      </c>
      <c r="E13" s="28">
        <f>VLOOKUP(A13,[7]進出口值表查詢結果!$C$10:$E$30,3,0)</f>
        <v>2</v>
      </c>
      <c r="F13" s="24">
        <f t="shared" si="4"/>
        <v>9.5756090087329553E-6</v>
      </c>
      <c r="G13" s="28">
        <f>VLOOKUP(A13,[7]進出口值表查詢結果!$C$10:$E$30,2,0)</f>
        <v>5320</v>
      </c>
      <c r="H13" s="24">
        <f t="shared" si="5"/>
        <v>1.7815638614459032E-4</v>
      </c>
      <c r="I13" s="25">
        <f t="shared" si="2"/>
        <v>2660</v>
      </c>
    </row>
    <row r="14" spans="1:9">
      <c r="A14" s="423" t="s">
        <v>199</v>
      </c>
      <c r="B14" s="27">
        <f>VLOOKUP(A14,[6]進出口值表查詢結果!$A$10:$C$25,3,0)</f>
        <v>9</v>
      </c>
      <c r="C14" s="27">
        <f>VLOOKUP(A14,[6]進出口值表查詢結果!$A$10:$C$25,2,0)</f>
        <v>50399</v>
      </c>
      <c r="D14" s="23">
        <f t="shared" si="1"/>
        <v>5599.8888888888887</v>
      </c>
      <c r="E14" s="28">
        <f>VLOOKUP(A14,[7]進出口值表查詢結果!$C$10:$E$30,3,0)</f>
        <v>105</v>
      </c>
      <c r="F14" s="24">
        <f t="shared" ref="F14:F39" si="6">E14/$E$66</f>
        <v>5.0271947295848021E-4</v>
      </c>
      <c r="G14" s="28">
        <f>VLOOKUP(A14,[7]進出口值表查詢結果!$C$10:$E$30,2,0)</f>
        <v>557668</v>
      </c>
      <c r="H14" s="24">
        <f t="shared" si="5"/>
        <v>1.8675209689564171E-2</v>
      </c>
      <c r="I14" s="25">
        <f t="shared" si="2"/>
        <v>5311.1238095238095</v>
      </c>
    </row>
    <row r="15" spans="1:9">
      <c r="A15" s="424" t="s">
        <v>9</v>
      </c>
      <c r="B15" s="27">
        <f>VLOOKUP(A15,[6]進出口值表查詢結果!$A$10:$C$25,3,0)</f>
        <v>10</v>
      </c>
      <c r="C15" s="27">
        <f>VLOOKUP(A15,[6]進出口值表查詢結果!$A$10:$C$25,2,0)</f>
        <v>13916</v>
      </c>
      <c r="D15" s="23">
        <f t="shared" si="1"/>
        <v>1391.6</v>
      </c>
      <c r="E15" s="28">
        <f>VLOOKUP(A15,[7]進出口值表查詢結果!$C$10:$E$30,3,0)</f>
        <v>41</v>
      </c>
      <c r="F15" s="24">
        <f t="shared" si="6"/>
        <v>1.9629998467902559E-4</v>
      </c>
      <c r="G15" s="28">
        <f>VLOOKUP(A15,[7]進出口值表查詢結果!$C$10:$E$30,2,0)</f>
        <v>81183</v>
      </c>
      <c r="H15" s="24">
        <f t="shared" si="5"/>
        <v>2.7186597549579464E-3</v>
      </c>
      <c r="I15" s="25">
        <f t="shared" si="2"/>
        <v>1980.0731707317073</v>
      </c>
    </row>
    <row r="16" spans="1:9">
      <c r="A16" s="423" t="s">
        <v>200</v>
      </c>
      <c r="B16" s="27">
        <f>VLOOKUP(A16,[6]進出口值表查詢結果!$A$10:$C$25,3,0)</f>
        <v>1</v>
      </c>
      <c r="C16" s="27">
        <f>VLOOKUP(A16,[6]進出口值表查詢結果!$A$10:$C$25,2,0)</f>
        <v>92</v>
      </c>
      <c r="D16" s="23">
        <f t="shared" si="1"/>
        <v>92</v>
      </c>
      <c r="E16" s="28">
        <f>VLOOKUP(A16,[7]進出口值表查詢結果!$C$10:$E$30,3,0)</f>
        <v>13</v>
      </c>
      <c r="F16" s="24">
        <f t="shared" si="6"/>
        <v>6.2241458556764204E-5</v>
      </c>
      <c r="G16" s="28">
        <f>VLOOKUP(A16,[7]進出口值表查詢結果!$C$10:$E$30,2,0)</f>
        <v>25814</v>
      </c>
      <c r="H16" s="24">
        <f t="shared" si="5"/>
        <v>8.6446032931136361E-4</v>
      </c>
      <c r="I16" s="25">
        <f t="shared" si="2"/>
        <v>1985.6923076923076</v>
      </c>
    </row>
    <row r="17" spans="1:9">
      <c r="A17" s="424" t="s">
        <v>10</v>
      </c>
      <c r="B17" s="27">
        <f>VLOOKUP(A17,[6]進出口值表查詢結果!$A$10:$C$25,3,0)</f>
        <v>38</v>
      </c>
      <c r="C17" s="27">
        <f>VLOOKUP(A17,[6]進出口值表查詢結果!$A$10:$C$25,2,0)</f>
        <v>111238</v>
      </c>
      <c r="D17" s="23">
        <f t="shared" si="1"/>
        <v>2927.3157894736842</v>
      </c>
      <c r="E17" s="28">
        <f>VLOOKUP(A17,[7]進出口值表查詢結果!$C$10:$E$30,3,0)</f>
        <v>151</v>
      </c>
      <c r="F17" s="24">
        <f t="shared" si="6"/>
        <v>7.2295848015933818E-4</v>
      </c>
      <c r="G17" s="28">
        <f>VLOOKUP(A17,[7]進出口值表查詢結果!$C$10:$E$30,2,0)</f>
        <v>555777</v>
      </c>
      <c r="H17" s="24">
        <f t="shared" si="5"/>
        <v>1.8611883801180822E-2</v>
      </c>
      <c r="I17" s="25">
        <f t="shared" si="2"/>
        <v>3680.6423841059604</v>
      </c>
    </row>
    <row r="18" spans="1:9">
      <c r="A18" s="424" t="s">
        <v>11</v>
      </c>
      <c r="B18" s="27">
        <v>0</v>
      </c>
      <c r="C18" s="27">
        <v>0</v>
      </c>
      <c r="D18" s="23">
        <f t="shared" si="1"/>
        <v>0</v>
      </c>
      <c r="E18" s="28">
        <f>VLOOKUP(A18,[7]進出口值表查詢結果!$C$10:$E$30,3,0)</f>
        <v>57</v>
      </c>
      <c r="F18" s="24">
        <f t="shared" si="6"/>
        <v>2.7290485674888926E-4</v>
      </c>
      <c r="G18" s="28">
        <f>VLOOKUP(A18,[7]進出口值表查詢結果!$C$10:$E$30,2,0)</f>
        <v>103833</v>
      </c>
      <c r="H18" s="24">
        <f t="shared" si="5"/>
        <v>3.4771639177727906E-3</v>
      </c>
      <c r="I18" s="25">
        <f t="shared" si="2"/>
        <v>1821.6315789473683</v>
      </c>
    </row>
    <row r="19" spans="1:9">
      <c r="A19" s="423" t="s">
        <v>201</v>
      </c>
      <c r="B19" s="27">
        <v>0</v>
      </c>
      <c r="C19" s="27">
        <v>0</v>
      </c>
      <c r="D19" s="23">
        <f t="shared" si="1"/>
        <v>0</v>
      </c>
      <c r="E19" s="28">
        <v>0</v>
      </c>
      <c r="F19" s="24">
        <f t="shared" si="6"/>
        <v>0</v>
      </c>
      <c r="G19" s="28">
        <v>0</v>
      </c>
      <c r="H19" s="24">
        <f t="shared" si="5"/>
        <v>0</v>
      </c>
      <c r="I19" s="25">
        <f t="shared" si="2"/>
        <v>0</v>
      </c>
    </row>
    <row r="20" spans="1:9">
      <c r="A20" s="424" t="s">
        <v>202</v>
      </c>
      <c r="B20" s="27">
        <v>0</v>
      </c>
      <c r="C20" s="27">
        <v>0</v>
      </c>
      <c r="D20" s="23">
        <f t="shared" si="1"/>
        <v>0</v>
      </c>
      <c r="E20" s="28">
        <v>0</v>
      </c>
      <c r="F20" s="24">
        <f t="shared" ref="F20:F23" si="7">E20/$E$66</f>
        <v>0</v>
      </c>
      <c r="G20" s="28">
        <v>0</v>
      </c>
      <c r="H20" s="24">
        <f t="shared" si="5"/>
        <v>0</v>
      </c>
      <c r="I20" s="25">
        <f t="shared" si="2"/>
        <v>0</v>
      </c>
    </row>
    <row r="21" spans="1:9">
      <c r="A21" s="423" t="s">
        <v>203</v>
      </c>
      <c r="B21" s="27">
        <v>0</v>
      </c>
      <c r="C21" s="27">
        <v>0</v>
      </c>
      <c r="D21" s="23">
        <f t="shared" si="1"/>
        <v>0</v>
      </c>
      <c r="E21" s="28">
        <v>0</v>
      </c>
      <c r="F21" s="24">
        <f t="shared" si="7"/>
        <v>0</v>
      </c>
      <c r="G21" s="28">
        <v>0</v>
      </c>
      <c r="H21" s="24">
        <f t="shared" si="5"/>
        <v>0</v>
      </c>
      <c r="I21" s="25">
        <f t="shared" si="2"/>
        <v>0</v>
      </c>
    </row>
    <row r="22" spans="1:9">
      <c r="A22" s="424" t="s">
        <v>13</v>
      </c>
      <c r="B22" s="27">
        <v>0</v>
      </c>
      <c r="C22" s="27">
        <v>0</v>
      </c>
      <c r="D22" s="23">
        <f t="shared" si="1"/>
        <v>0</v>
      </c>
      <c r="E22" s="28">
        <v>0</v>
      </c>
      <c r="F22" s="24">
        <f t="shared" si="7"/>
        <v>0</v>
      </c>
      <c r="G22" s="28">
        <v>0</v>
      </c>
      <c r="H22" s="24">
        <f t="shared" si="5"/>
        <v>0</v>
      </c>
      <c r="I22" s="25">
        <f t="shared" si="2"/>
        <v>0</v>
      </c>
    </row>
    <row r="23" spans="1:9">
      <c r="A23" s="424" t="s">
        <v>14</v>
      </c>
      <c r="B23" s="27">
        <v>0</v>
      </c>
      <c r="C23" s="27">
        <v>0</v>
      </c>
      <c r="D23" s="23">
        <f t="shared" si="1"/>
        <v>0</v>
      </c>
      <c r="E23" s="28">
        <v>0</v>
      </c>
      <c r="F23" s="24">
        <f t="shared" si="7"/>
        <v>0</v>
      </c>
      <c r="G23" s="28">
        <v>0</v>
      </c>
      <c r="H23" s="24">
        <f t="shared" si="5"/>
        <v>0</v>
      </c>
      <c r="I23" s="25">
        <f t="shared" si="2"/>
        <v>0</v>
      </c>
    </row>
    <row r="24" spans="1:9">
      <c r="A24" s="424" t="s">
        <v>15</v>
      </c>
      <c r="B24" s="27">
        <f>VLOOKUP(A24,[6]進出口值表查詢結果!$A$10:$C$25,3,0)</f>
        <v>2</v>
      </c>
      <c r="C24" s="27">
        <f>VLOOKUP(A24,[6]進出口值表查詢結果!$A$10:$C$25,2,0)</f>
        <v>7235</v>
      </c>
      <c r="D24" s="23">
        <f t="shared" si="1"/>
        <v>3617.5</v>
      </c>
      <c r="E24" s="28">
        <f>VLOOKUP(A24,[7]進出口值表查詢結果!$C$10:$E$30,3,0)</f>
        <v>7</v>
      </c>
      <c r="F24" s="24">
        <f t="shared" si="6"/>
        <v>3.3514631530565342E-5</v>
      </c>
      <c r="G24" s="28">
        <f>VLOOKUP(A24,[7]進出口值表查詢結果!$C$10:$E$30,2,0)</f>
        <v>21302</v>
      </c>
      <c r="H24" s="24">
        <f t="shared" si="5"/>
        <v>7.133622815135457E-4</v>
      </c>
      <c r="I24" s="25">
        <f t="shared" si="2"/>
        <v>3043.1428571428573</v>
      </c>
    </row>
    <row r="25" spans="1:9">
      <c r="A25" s="423" t="s">
        <v>204</v>
      </c>
      <c r="B25" s="27">
        <v>0</v>
      </c>
      <c r="C25" s="27">
        <v>0</v>
      </c>
      <c r="D25" s="23">
        <f t="shared" si="1"/>
        <v>0</v>
      </c>
      <c r="E25" s="28">
        <v>0</v>
      </c>
      <c r="F25" s="24">
        <f t="shared" si="6"/>
        <v>0</v>
      </c>
      <c r="G25" s="28">
        <v>0</v>
      </c>
      <c r="H25" s="24">
        <f t="shared" si="5"/>
        <v>0</v>
      </c>
      <c r="I25" s="25">
        <f t="shared" si="2"/>
        <v>0</v>
      </c>
    </row>
    <row r="26" spans="1:9">
      <c r="A26" s="423" t="s">
        <v>205</v>
      </c>
      <c r="B26" s="27">
        <v>0</v>
      </c>
      <c r="C26" s="27">
        <v>0</v>
      </c>
      <c r="D26" s="23">
        <f t="shared" si="1"/>
        <v>0</v>
      </c>
      <c r="E26" s="28">
        <v>0</v>
      </c>
      <c r="F26" s="24">
        <f t="shared" si="6"/>
        <v>0</v>
      </c>
      <c r="G26" s="28">
        <v>0</v>
      </c>
      <c r="H26" s="24">
        <f t="shared" si="5"/>
        <v>0</v>
      </c>
      <c r="I26" s="25">
        <f t="shared" si="2"/>
        <v>0</v>
      </c>
    </row>
    <row r="27" spans="1:9">
      <c r="A27" s="425" t="s">
        <v>206</v>
      </c>
      <c r="B27" s="27">
        <v>0</v>
      </c>
      <c r="C27" s="27">
        <v>0</v>
      </c>
      <c r="D27" s="23">
        <f t="shared" si="1"/>
        <v>0</v>
      </c>
      <c r="E27" s="28">
        <v>0</v>
      </c>
      <c r="F27" s="24">
        <f t="shared" ref="F27:F37" si="8">E27/$E$66</f>
        <v>0</v>
      </c>
      <c r="G27" s="28">
        <v>0</v>
      </c>
      <c r="H27" s="24">
        <f t="shared" si="5"/>
        <v>0</v>
      </c>
      <c r="I27" s="25">
        <f t="shared" si="2"/>
        <v>0</v>
      </c>
    </row>
    <row r="28" spans="1:9">
      <c r="A28" s="425" t="s">
        <v>207</v>
      </c>
      <c r="B28" s="27">
        <v>0</v>
      </c>
      <c r="C28" s="27">
        <v>0</v>
      </c>
      <c r="D28" s="23">
        <f t="shared" si="1"/>
        <v>0</v>
      </c>
      <c r="E28" s="28">
        <v>0</v>
      </c>
      <c r="F28" s="24">
        <f t="shared" si="8"/>
        <v>0</v>
      </c>
      <c r="G28" s="28">
        <v>0</v>
      </c>
      <c r="H28" s="24">
        <f t="shared" si="5"/>
        <v>0</v>
      </c>
      <c r="I28" s="25">
        <f t="shared" si="2"/>
        <v>0</v>
      </c>
    </row>
    <row r="29" spans="1:9">
      <c r="A29" s="424" t="s">
        <v>208</v>
      </c>
      <c r="B29" s="27">
        <v>0</v>
      </c>
      <c r="C29" s="27">
        <v>0</v>
      </c>
      <c r="D29" s="23">
        <f t="shared" si="1"/>
        <v>0</v>
      </c>
      <c r="E29" s="28">
        <v>0</v>
      </c>
      <c r="F29" s="24">
        <f t="shared" si="8"/>
        <v>0</v>
      </c>
      <c r="G29" s="28">
        <v>0</v>
      </c>
      <c r="H29" s="24">
        <f t="shared" si="5"/>
        <v>0</v>
      </c>
      <c r="I29" s="25">
        <f t="shared" si="2"/>
        <v>0</v>
      </c>
    </row>
    <row r="30" spans="1:9">
      <c r="A30" s="424" t="s">
        <v>209</v>
      </c>
      <c r="B30" s="27">
        <v>0</v>
      </c>
      <c r="C30" s="27">
        <v>0</v>
      </c>
      <c r="D30" s="23">
        <f t="shared" si="1"/>
        <v>0</v>
      </c>
      <c r="E30" s="28">
        <v>0</v>
      </c>
      <c r="F30" s="24">
        <f t="shared" si="8"/>
        <v>0</v>
      </c>
      <c r="G30" s="28">
        <v>0</v>
      </c>
      <c r="H30" s="24">
        <f t="shared" si="5"/>
        <v>0</v>
      </c>
      <c r="I30" s="25">
        <f t="shared" si="2"/>
        <v>0</v>
      </c>
    </row>
    <row r="31" spans="1:9">
      <c r="A31" s="424" t="s">
        <v>16</v>
      </c>
      <c r="B31" s="27">
        <v>0</v>
      </c>
      <c r="C31" s="27">
        <v>0</v>
      </c>
      <c r="D31" s="23">
        <f t="shared" si="1"/>
        <v>0</v>
      </c>
      <c r="E31" s="28">
        <v>0</v>
      </c>
      <c r="F31" s="24">
        <f t="shared" si="8"/>
        <v>0</v>
      </c>
      <c r="G31" s="28">
        <v>0</v>
      </c>
      <c r="H31" s="24">
        <f t="shared" si="5"/>
        <v>0</v>
      </c>
      <c r="I31" s="25">
        <f t="shared" si="2"/>
        <v>0</v>
      </c>
    </row>
    <row r="32" spans="1:9">
      <c r="A32" s="424" t="s">
        <v>17</v>
      </c>
      <c r="B32" s="27">
        <v>0</v>
      </c>
      <c r="C32" s="27">
        <v>0</v>
      </c>
      <c r="D32" s="23">
        <f t="shared" si="1"/>
        <v>0</v>
      </c>
      <c r="E32" s="28">
        <v>0</v>
      </c>
      <c r="F32" s="24">
        <f t="shared" si="8"/>
        <v>0</v>
      </c>
      <c r="G32" s="28">
        <v>0</v>
      </c>
      <c r="H32" s="24">
        <f t="shared" si="5"/>
        <v>0</v>
      </c>
      <c r="I32" s="25">
        <f t="shared" si="2"/>
        <v>0</v>
      </c>
    </row>
    <row r="33" spans="1:9">
      <c r="A33" s="424" t="s">
        <v>210</v>
      </c>
      <c r="B33" s="27">
        <v>0</v>
      </c>
      <c r="C33" s="27">
        <v>0</v>
      </c>
      <c r="D33" s="23">
        <f t="shared" si="1"/>
        <v>0</v>
      </c>
      <c r="E33" s="28">
        <v>0</v>
      </c>
      <c r="F33" s="24">
        <f t="shared" si="8"/>
        <v>0</v>
      </c>
      <c r="G33" s="28">
        <v>0</v>
      </c>
      <c r="H33" s="24">
        <f t="shared" si="5"/>
        <v>0</v>
      </c>
      <c r="I33" s="25">
        <f t="shared" si="2"/>
        <v>0</v>
      </c>
    </row>
    <row r="34" spans="1:9">
      <c r="A34" s="424" t="s">
        <v>211</v>
      </c>
      <c r="B34" s="27">
        <v>0</v>
      </c>
      <c r="C34" s="27">
        <v>0</v>
      </c>
      <c r="D34" s="23">
        <f t="shared" si="1"/>
        <v>0</v>
      </c>
      <c r="E34" s="28">
        <v>0</v>
      </c>
      <c r="F34" s="24">
        <f t="shared" si="8"/>
        <v>0</v>
      </c>
      <c r="G34" s="28">
        <v>0</v>
      </c>
      <c r="H34" s="24">
        <f t="shared" si="5"/>
        <v>0</v>
      </c>
      <c r="I34" s="25">
        <f t="shared" si="2"/>
        <v>0</v>
      </c>
    </row>
    <row r="35" spans="1:9">
      <c r="A35" s="424" t="s">
        <v>212</v>
      </c>
      <c r="B35" s="27">
        <v>0</v>
      </c>
      <c r="C35" s="27">
        <v>0</v>
      </c>
      <c r="D35" s="23">
        <f t="shared" si="1"/>
        <v>0</v>
      </c>
      <c r="E35" s="28">
        <v>0</v>
      </c>
      <c r="F35" s="24">
        <f t="shared" si="8"/>
        <v>0</v>
      </c>
      <c r="G35" s="28">
        <v>0</v>
      </c>
      <c r="H35" s="24">
        <f t="shared" si="5"/>
        <v>0</v>
      </c>
      <c r="I35" s="25">
        <f t="shared" si="2"/>
        <v>0</v>
      </c>
    </row>
    <row r="36" spans="1:9">
      <c r="A36" s="424" t="s">
        <v>213</v>
      </c>
      <c r="B36" s="27">
        <v>0</v>
      </c>
      <c r="C36" s="27">
        <v>0</v>
      </c>
      <c r="D36" s="23">
        <f t="shared" si="1"/>
        <v>0</v>
      </c>
      <c r="E36" s="28">
        <v>0</v>
      </c>
      <c r="F36" s="24">
        <f t="shared" si="8"/>
        <v>0</v>
      </c>
      <c r="G36" s="28">
        <v>0</v>
      </c>
      <c r="H36" s="24">
        <f t="shared" si="5"/>
        <v>0</v>
      </c>
      <c r="I36" s="25">
        <f t="shared" si="2"/>
        <v>0</v>
      </c>
    </row>
    <row r="37" spans="1:9">
      <c r="A37" s="424" t="s">
        <v>214</v>
      </c>
      <c r="B37" s="27">
        <v>0</v>
      </c>
      <c r="C37" s="27">
        <v>0</v>
      </c>
      <c r="D37" s="23">
        <f t="shared" si="1"/>
        <v>0</v>
      </c>
      <c r="E37" s="28">
        <v>0</v>
      </c>
      <c r="F37" s="24">
        <f t="shared" si="8"/>
        <v>0</v>
      </c>
      <c r="G37" s="28">
        <v>0</v>
      </c>
      <c r="H37" s="24">
        <f t="shared" si="5"/>
        <v>0</v>
      </c>
      <c r="I37" s="25">
        <f t="shared" si="2"/>
        <v>0</v>
      </c>
    </row>
    <row r="38" spans="1:9">
      <c r="A38" s="424" t="s">
        <v>215</v>
      </c>
      <c r="B38" s="27">
        <v>0</v>
      </c>
      <c r="C38" s="27">
        <v>0</v>
      </c>
      <c r="D38" s="23">
        <f t="shared" si="1"/>
        <v>0</v>
      </c>
      <c r="E38" s="28">
        <f>VLOOKUP(A38,[7]進出口值表查詢結果!$C$10:$E$30,3,0)</f>
        <v>2</v>
      </c>
      <c r="F38" s="24">
        <f t="shared" si="6"/>
        <v>9.5756090087329553E-6</v>
      </c>
      <c r="G38" s="28">
        <f>VLOOKUP(A38,[7]進出口值表查詢結果!$C$10:$E$30,2,0)</f>
        <v>2015</v>
      </c>
      <c r="H38" s="24">
        <f t="shared" si="5"/>
        <v>6.7478405654389006E-5</v>
      </c>
      <c r="I38" s="25">
        <f t="shared" si="2"/>
        <v>1007.5</v>
      </c>
    </row>
    <row r="39" spans="1:9">
      <c r="A39" s="424" t="s">
        <v>18</v>
      </c>
      <c r="B39" s="27">
        <v>0</v>
      </c>
      <c r="C39" s="27">
        <v>0</v>
      </c>
      <c r="D39" s="23">
        <f t="shared" si="1"/>
        <v>0</v>
      </c>
      <c r="E39" s="28">
        <v>0</v>
      </c>
      <c r="F39" s="24">
        <f t="shared" si="6"/>
        <v>0</v>
      </c>
      <c r="G39" s="28">
        <v>0</v>
      </c>
      <c r="H39" s="24">
        <f t="shared" si="5"/>
        <v>0</v>
      </c>
      <c r="I39" s="25">
        <f t="shared" si="2"/>
        <v>0</v>
      </c>
    </row>
    <row r="40" spans="1:9">
      <c r="A40" s="30"/>
      <c r="B40" s="27"/>
      <c r="C40" s="27"/>
      <c r="D40" s="23"/>
      <c r="E40" s="27"/>
      <c r="F40" s="24"/>
      <c r="G40" s="28"/>
      <c r="H40" s="29"/>
      <c r="I40" s="25"/>
    </row>
    <row r="41" spans="1:9" ht="15" customHeight="1">
      <c r="A41" s="36" t="s">
        <v>19</v>
      </c>
      <c r="B41" s="33">
        <f>SUM(B42:B45)</f>
        <v>0</v>
      </c>
      <c r="C41" s="33">
        <f>SUM(C42:C45)</f>
        <v>0</v>
      </c>
      <c r="D41" s="23">
        <f t="shared" si="1"/>
        <v>0</v>
      </c>
      <c r="E41" s="33">
        <f>SUM(E42:E45)</f>
        <v>1</v>
      </c>
      <c r="F41" s="33">
        <f t="shared" ref="F41" si="9">SUM(F42:F45)</f>
        <v>4.7878045043664777E-6</v>
      </c>
      <c r="G41" s="33">
        <v>0</v>
      </c>
      <c r="H41" s="24">
        <f>G41/$G$66</f>
        <v>0</v>
      </c>
      <c r="I41" s="25">
        <f t="shared" si="2"/>
        <v>0</v>
      </c>
    </row>
    <row r="42" spans="1:9">
      <c r="A42" s="26" t="s">
        <v>216</v>
      </c>
      <c r="B42" s="27">
        <v>0</v>
      </c>
      <c r="C42" s="27">
        <v>0</v>
      </c>
      <c r="D42" s="23">
        <f t="shared" si="1"/>
        <v>0</v>
      </c>
      <c r="E42" s="28">
        <f>VLOOKUP(A42,[7]進出口值表查詢結果!$C$10:$E$30,3,0)</f>
        <v>1</v>
      </c>
      <c r="F42" s="24">
        <f t="shared" ref="F42" si="10">E42/$E$66</f>
        <v>4.7878045043664777E-6</v>
      </c>
      <c r="G42" s="28">
        <f>VLOOKUP(A42,[7]進出口值表查詢結果!$C$10:$E$30,2,0)</f>
        <v>155</v>
      </c>
      <c r="H42" s="24">
        <f>G42/$G$66</f>
        <v>5.1906465887991543E-6</v>
      </c>
      <c r="I42" s="25">
        <f t="shared" si="2"/>
        <v>155</v>
      </c>
    </row>
    <row r="43" spans="1:9">
      <c r="A43" s="26" t="s">
        <v>217</v>
      </c>
      <c r="B43" s="27">
        <v>0</v>
      </c>
      <c r="C43" s="27">
        <v>0</v>
      </c>
      <c r="D43" s="23">
        <f t="shared" si="1"/>
        <v>0</v>
      </c>
      <c r="E43" s="28">
        <v>0</v>
      </c>
      <c r="F43" s="24">
        <f t="shared" ref="F43:F45" si="11">E43/$E$66</f>
        <v>0</v>
      </c>
      <c r="G43" s="28">
        <v>0</v>
      </c>
      <c r="H43" s="24">
        <f>G43/$G$66</f>
        <v>0</v>
      </c>
      <c r="I43" s="25">
        <f t="shared" si="2"/>
        <v>0</v>
      </c>
    </row>
    <row r="44" spans="1:9">
      <c r="A44" s="26" t="s">
        <v>218</v>
      </c>
      <c r="B44" s="27">
        <v>0</v>
      </c>
      <c r="C44" s="27">
        <v>0</v>
      </c>
      <c r="D44" s="23">
        <f t="shared" si="1"/>
        <v>0</v>
      </c>
      <c r="E44" s="28">
        <v>0</v>
      </c>
      <c r="F44" s="24">
        <f t="shared" si="11"/>
        <v>0</v>
      </c>
      <c r="G44" s="28">
        <v>0</v>
      </c>
      <c r="H44" s="24">
        <f>G44/$G$66</f>
        <v>0</v>
      </c>
      <c r="I44" s="25">
        <f t="shared" si="2"/>
        <v>0</v>
      </c>
    </row>
    <row r="45" spans="1:9">
      <c r="A45" s="30" t="s">
        <v>20</v>
      </c>
      <c r="B45" s="27">
        <v>0</v>
      </c>
      <c r="C45" s="27">
        <v>0</v>
      </c>
      <c r="D45" s="23">
        <f t="shared" si="1"/>
        <v>0</v>
      </c>
      <c r="E45" s="28">
        <v>0</v>
      </c>
      <c r="F45" s="24">
        <f t="shared" si="11"/>
        <v>0</v>
      </c>
      <c r="G45" s="28">
        <v>0</v>
      </c>
      <c r="H45" s="24">
        <f>G45/$G$66</f>
        <v>0</v>
      </c>
      <c r="I45" s="25">
        <f t="shared" si="2"/>
        <v>0</v>
      </c>
    </row>
    <row r="46" spans="1:9">
      <c r="A46" s="30"/>
      <c r="B46" s="27"/>
      <c r="C46" s="27"/>
      <c r="D46" s="23"/>
      <c r="E46" s="27"/>
      <c r="F46" s="29"/>
      <c r="G46" s="27"/>
      <c r="H46" s="29"/>
      <c r="I46" s="25"/>
    </row>
    <row r="47" spans="1:9" ht="18.600000000000001" customHeight="1">
      <c r="A47" s="36" t="s">
        <v>21</v>
      </c>
      <c r="B47" s="33">
        <f>SUM(B48:B64)</f>
        <v>20097</v>
      </c>
      <c r="C47" s="33">
        <f>SUM(C48:C64)</f>
        <v>2144145</v>
      </c>
      <c r="D47" s="23">
        <f t="shared" si="1"/>
        <v>106.68980444842514</v>
      </c>
      <c r="E47" s="33">
        <f>SUM(E48:E64)</f>
        <v>206056</v>
      </c>
      <c r="F47" s="33">
        <f t="shared" ref="F47:G47" si="12">SUM(F48:F64)</f>
        <v>0.98655584495173898</v>
      </c>
      <c r="G47" s="33">
        <f t="shared" si="12"/>
        <v>27315456</v>
      </c>
      <c r="H47" s="24">
        <f t="shared" ref="H47:H66" si="13">G47/$G$66</f>
        <v>0.9147411516638283</v>
      </c>
      <c r="I47" s="25">
        <f t="shared" si="2"/>
        <v>132.56326435532088</v>
      </c>
    </row>
    <row r="48" spans="1:9" ht="16.899999999999999" customHeight="1">
      <c r="A48" s="451" t="s">
        <v>159</v>
      </c>
      <c r="B48" s="27">
        <f>VLOOKUP(A48,[6]進出口值表查詢結果!$A$10:$C$25,3,0)</f>
        <v>51</v>
      </c>
      <c r="C48" s="27">
        <f>VLOOKUP(A48,[6]進出口值表查詢結果!$A$10:$C$25,2,0)</f>
        <v>58683</v>
      </c>
      <c r="D48" s="23">
        <f t="shared" si="1"/>
        <v>1150.6470588235295</v>
      </c>
      <c r="E48" s="28">
        <f>VLOOKUP(A48,[7]進出口值表查詢結果!$C$10:$E$30,3,0)</f>
        <v>701</v>
      </c>
      <c r="F48" s="24">
        <f t="shared" ref="F48" si="14">E48/$E$66</f>
        <v>3.3562509575609011E-3</v>
      </c>
      <c r="G48" s="28">
        <f>VLOOKUP(A48,[7]進出口值表查詢結果!$C$10:$E$30,2,0)</f>
        <v>1030240</v>
      </c>
      <c r="H48" s="24">
        <f t="shared" si="13"/>
        <v>3.4500720913835096E-2</v>
      </c>
      <c r="I48" s="25">
        <f t="shared" si="2"/>
        <v>1469.6718972895862</v>
      </c>
    </row>
    <row r="49" spans="1:9">
      <c r="A49" s="26" t="s">
        <v>219</v>
      </c>
      <c r="B49" s="27">
        <f>VLOOKUP(A49,[6]進出口值表查詢結果!$A$10:$C$25,3,0)</f>
        <v>13</v>
      </c>
      <c r="C49" s="27">
        <f>VLOOKUP(A49,[6]進出口值表查詢結果!$A$10:$C$25,2,0)</f>
        <v>1477</v>
      </c>
      <c r="D49" s="23">
        <f t="shared" si="1"/>
        <v>113.61538461538461</v>
      </c>
      <c r="E49" s="28">
        <f>VLOOKUP(A49,[7]進出口值表查詢結果!$C$10:$E$30,3,0)</f>
        <v>209</v>
      </c>
      <c r="F49" s="24">
        <f t="shared" ref="F49:F64" si="15">E49/$E$66</f>
        <v>1.0006511414125938E-3</v>
      </c>
      <c r="G49" s="28">
        <f>VLOOKUP(A49,[7]進出口值表查詢結果!$C$10:$E$30,2,0)</f>
        <v>32920</v>
      </c>
      <c r="H49" s="24">
        <f t="shared" si="13"/>
        <v>1.1024263593759234E-3</v>
      </c>
      <c r="I49" s="25">
        <f t="shared" si="2"/>
        <v>157.51196172248802</v>
      </c>
    </row>
    <row r="50" spans="1:9">
      <c r="A50" s="436" t="s">
        <v>220</v>
      </c>
      <c r="B50" s="27">
        <v>0</v>
      </c>
      <c r="C50" s="27">
        <v>0</v>
      </c>
      <c r="D50" s="23">
        <f t="shared" si="1"/>
        <v>0</v>
      </c>
      <c r="E50" s="28">
        <v>0</v>
      </c>
      <c r="F50" s="24">
        <f t="shared" si="15"/>
        <v>0</v>
      </c>
      <c r="G50" s="28">
        <v>0</v>
      </c>
      <c r="H50" s="24">
        <f t="shared" si="13"/>
        <v>0</v>
      </c>
      <c r="I50" s="25">
        <f t="shared" si="2"/>
        <v>0</v>
      </c>
    </row>
    <row r="51" spans="1:9">
      <c r="A51" s="26" t="s">
        <v>221</v>
      </c>
      <c r="B51" s="27">
        <v>0</v>
      </c>
      <c r="C51" s="27">
        <v>0</v>
      </c>
      <c r="D51" s="23">
        <f t="shared" si="1"/>
        <v>0</v>
      </c>
      <c r="E51" s="28">
        <v>0</v>
      </c>
      <c r="F51" s="24">
        <f t="shared" si="15"/>
        <v>0</v>
      </c>
      <c r="G51" s="28">
        <v>0</v>
      </c>
      <c r="H51" s="24">
        <f t="shared" si="13"/>
        <v>0</v>
      </c>
      <c r="I51" s="25">
        <f t="shared" si="2"/>
        <v>0</v>
      </c>
    </row>
    <row r="52" spans="1:9">
      <c r="A52" s="30" t="s">
        <v>22</v>
      </c>
      <c r="B52" s="27">
        <v>0</v>
      </c>
      <c r="C52" s="27">
        <v>0</v>
      </c>
      <c r="D52" s="23">
        <f t="shared" si="1"/>
        <v>0</v>
      </c>
      <c r="E52" s="28">
        <v>0</v>
      </c>
      <c r="F52" s="24">
        <f t="shared" si="15"/>
        <v>0</v>
      </c>
      <c r="G52" s="28">
        <v>0</v>
      </c>
      <c r="H52" s="24">
        <f t="shared" si="13"/>
        <v>0</v>
      </c>
      <c r="I52" s="25">
        <f t="shared" si="2"/>
        <v>0</v>
      </c>
    </row>
    <row r="53" spans="1:9">
      <c r="A53" s="26" t="s">
        <v>222</v>
      </c>
      <c r="B53" s="27">
        <v>0</v>
      </c>
      <c r="C53" s="27">
        <v>0</v>
      </c>
      <c r="D53" s="23">
        <f t="shared" si="1"/>
        <v>0</v>
      </c>
      <c r="E53" s="28">
        <v>0</v>
      </c>
      <c r="F53" s="24">
        <f t="shared" si="15"/>
        <v>0</v>
      </c>
      <c r="G53" s="28">
        <v>0</v>
      </c>
      <c r="H53" s="24">
        <f t="shared" si="13"/>
        <v>0</v>
      </c>
      <c r="I53" s="25">
        <f t="shared" si="2"/>
        <v>0</v>
      </c>
    </row>
    <row r="54" spans="1:9">
      <c r="A54" s="30" t="s">
        <v>108</v>
      </c>
      <c r="B54" s="27">
        <v>0</v>
      </c>
      <c r="C54" s="27">
        <v>0</v>
      </c>
      <c r="D54" s="23">
        <f t="shared" si="1"/>
        <v>0</v>
      </c>
      <c r="E54" s="28">
        <v>0</v>
      </c>
      <c r="F54" s="24">
        <f t="shared" si="15"/>
        <v>0</v>
      </c>
      <c r="G54" s="28">
        <v>0</v>
      </c>
      <c r="H54" s="24">
        <f t="shared" si="13"/>
        <v>0</v>
      </c>
      <c r="I54" s="25">
        <f t="shared" si="2"/>
        <v>0</v>
      </c>
    </row>
    <row r="55" spans="1:9">
      <c r="A55" s="30" t="s">
        <v>23</v>
      </c>
      <c r="B55" s="27">
        <v>0</v>
      </c>
      <c r="C55" s="27">
        <v>0</v>
      </c>
      <c r="D55" s="23">
        <f t="shared" si="1"/>
        <v>0</v>
      </c>
      <c r="E55" s="28">
        <v>0</v>
      </c>
      <c r="F55" s="24">
        <f t="shared" si="15"/>
        <v>0</v>
      </c>
      <c r="G55" s="28">
        <v>0</v>
      </c>
      <c r="H55" s="24">
        <f t="shared" si="13"/>
        <v>0</v>
      </c>
      <c r="I55" s="25">
        <f t="shared" si="2"/>
        <v>0</v>
      </c>
    </row>
    <row r="56" spans="1:9">
      <c r="A56" s="283" t="s">
        <v>227</v>
      </c>
      <c r="B56" s="27">
        <v>0</v>
      </c>
      <c r="C56" s="27">
        <v>0</v>
      </c>
      <c r="D56" s="23">
        <f t="shared" si="1"/>
        <v>0</v>
      </c>
      <c r="E56" s="28">
        <v>0</v>
      </c>
      <c r="F56" s="24">
        <f t="shared" si="15"/>
        <v>0</v>
      </c>
      <c r="G56" s="28">
        <v>0</v>
      </c>
      <c r="H56" s="24">
        <f t="shared" si="13"/>
        <v>0</v>
      </c>
      <c r="I56" s="25">
        <f t="shared" si="2"/>
        <v>0</v>
      </c>
    </row>
    <row r="57" spans="1:9">
      <c r="A57" s="37" t="s">
        <v>225</v>
      </c>
      <c r="B57" s="27">
        <v>0</v>
      </c>
      <c r="C57" s="27">
        <v>0</v>
      </c>
      <c r="D57" s="23">
        <f t="shared" si="1"/>
        <v>0</v>
      </c>
      <c r="E57" s="28">
        <v>0</v>
      </c>
      <c r="F57" s="24">
        <f t="shared" si="15"/>
        <v>0</v>
      </c>
      <c r="G57" s="28">
        <v>0</v>
      </c>
      <c r="H57" s="24">
        <f t="shared" si="13"/>
        <v>0</v>
      </c>
      <c r="I57" s="25">
        <f t="shared" si="2"/>
        <v>0</v>
      </c>
    </row>
    <row r="58" spans="1:9">
      <c r="A58" s="37" t="s">
        <v>388</v>
      </c>
      <c r="B58" s="27">
        <f>VLOOKUP(A58,[6]進出口值表查詢結果!$A$10:$C$25,3,0)</f>
        <v>2</v>
      </c>
      <c r="C58" s="27">
        <f>VLOOKUP(A58,[6]進出口值表查詢結果!$A$10:$C$25,2,0)</f>
        <v>1663</v>
      </c>
      <c r="D58" s="23">
        <f t="shared" si="1"/>
        <v>831.5</v>
      </c>
      <c r="E58" s="28">
        <f>VLOOKUP(A58,[7]進出口值表查詢結果!$C$10:$E$30,3,0)</f>
        <v>766</v>
      </c>
      <c r="F58" s="24">
        <f t="shared" si="15"/>
        <v>3.6674582503447221E-3</v>
      </c>
      <c r="G58" s="28">
        <f>VLOOKUP(A58,[7]進出口值表查詢結果!$C$10:$E$30,2,0)</f>
        <v>848674</v>
      </c>
      <c r="H58" s="24">
        <f t="shared" si="13"/>
        <v>2.8420430987758278E-2</v>
      </c>
      <c r="I58" s="25">
        <f t="shared" si="2"/>
        <v>1107.929503916449</v>
      </c>
    </row>
    <row r="59" spans="1:9">
      <c r="A59" s="37" t="s">
        <v>109</v>
      </c>
      <c r="B59" s="27">
        <f>VLOOKUP(A59,[6]進出口值表查詢結果!$A$10:$C$25,3,0)</f>
        <v>58</v>
      </c>
      <c r="C59" s="27">
        <f>VLOOKUP(A59,[6]進出口值表查詢結果!$A$10:$C$25,2,0)</f>
        <v>23060</v>
      </c>
      <c r="D59" s="23">
        <f t="shared" si="1"/>
        <v>397.58620689655174</v>
      </c>
      <c r="E59" s="28">
        <f>VLOOKUP(A59,[7]進出口值表查詢結果!$C$10:$E$30,3,0)</f>
        <v>860</v>
      </c>
      <c r="F59" s="24">
        <f t="shared" si="15"/>
        <v>4.1175118737551706E-3</v>
      </c>
      <c r="G59" s="28">
        <f>VLOOKUP(A59,[7]進出口值表查詢結果!$C$10:$E$30,2,0)</f>
        <v>340907</v>
      </c>
      <c r="H59" s="24">
        <f t="shared" si="13"/>
        <v>1.1416308107404859E-2</v>
      </c>
      <c r="I59" s="25">
        <f t="shared" si="2"/>
        <v>396.40348837209302</v>
      </c>
    </row>
    <row r="60" spans="1:9">
      <c r="A60" s="37" t="s">
        <v>110</v>
      </c>
      <c r="B60" s="27">
        <v>0</v>
      </c>
      <c r="C60" s="27">
        <v>0</v>
      </c>
      <c r="D60" s="23">
        <f t="shared" si="1"/>
        <v>0</v>
      </c>
      <c r="E60" s="28">
        <f>VLOOKUP(A60,[7]進出口值表查詢結果!$C$10:$E$30,3,0)</f>
        <v>1</v>
      </c>
      <c r="F60" s="24">
        <f t="shared" si="15"/>
        <v>4.7878045043664777E-6</v>
      </c>
      <c r="G60" s="28">
        <f>VLOOKUP(A60,[7]進出口值表查詢結果!$C$10:$E$30,2,0)</f>
        <v>866</v>
      </c>
      <c r="H60" s="24">
        <f t="shared" si="13"/>
        <v>2.9000644812258499E-5</v>
      </c>
      <c r="I60" s="25">
        <f t="shared" si="2"/>
        <v>866</v>
      </c>
    </row>
    <row r="61" spans="1:9">
      <c r="A61" s="37" t="s">
        <v>111</v>
      </c>
      <c r="B61" s="27">
        <f>VLOOKUP(A61,[6]進出口值表查詢結果!$A$10:$C$25,3,0)</f>
        <v>19973</v>
      </c>
      <c r="C61" s="27">
        <f>VLOOKUP(A61,[6]進出口值表查詢結果!$A$10:$C$25,2,0)</f>
        <v>2059262</v>
      </c>
      <c r="D61" s="23">
        <f t="shared" si="1"/>
        <v>103.10228808892005</v>
      </c>
      <c r="E61" s="28">
        <f>VLOOKUP(A61,[7]進出口值表查詢結果!$C$10:$E$30,3,0)</f>
        <v>203519</v>
      </c>
      <c r="F61" s="24">
        <f t="shared" si="15"/>
        <v>0.97440918492416118</v>
      </c>
      <c r="G61" s="28">
        <f>VLOOKUP(A61,[7]進出口值表查詢結果!$C$10:$E$30,2,0)</f>
        <v>25061849</v>
      </c>
      <c r="H61" s="24">
        <f t="shared" si="13"/>
        <v>0.83927226465064186</v>
      </c>
      <c r="I61" s="25">
        <f t="shared" si="2"/>
        <v>123.14255180106035</v>
      </c>
    </row>
    <row r="62" spans="1:9">
      <c r="A62" s="37" t="s">
        <v>389</v>
      </c>
      <c r="B62" s="27">
        <v>0</v>
      </c>
      <c r="C62" s="27">
        <v>0</v>
      </c>
      <c r="D62" s="23">
        <f t="shared" si="1"/>
        <v>0</v>
      </c>
      <c r="E62" s="28">
        <v>0</v>
      </c>
      <c r="F62" s="24">
        <f t="shared" si="15"/>
        <v>0</v>
      </c>
      <c r="G62" s="28">
        <v>0</v>
      </c>
      <c r="H62" s="24">
        <f t="shared" si="13"/>
        <v>0</v>
      </c>
      <c r="I62" s="25">
        <f t="shared" si="2"/>
        <v>0</v>
      </c>
    </row>
    <row r="63" spans="1:9">
      <c r="A63" s="37" t="s">
        <v>390</v>
      </c>
      <c r="B63" s="27">
        <v>0</v>
      </c>
      <c r="C63" s="27">
        <v>0</v>
      </c>
      <c r="D63" s="23">
        <f t="shared" si="1"/>
        <v>0</v>
      </c>
      <c r="E63" s="28">
        <v>0</v>
      </c>
      <c r="F63" s="24">
        <f t="shared" si="15"/>
        <v>0</v>
      </c>
      <c r="G63" s="28">
        <v>0</v>
      </c>
      <c r="H63" s="24">
        <f t="shared" si="13"/>
        <v>0</v>
      </c>
      <c r="I63" s="25">
        <f t="shared" si="2"/>
        <v>0</v>
      </c>
    </row>
    <row r="64" spans="1:9">
      <c r="A64" s="37" t="s">
        <v>391</v>
      </c>
      <c r="B64" s="27">
        <v>0</v>
      </c>
      <c r="C64" s="27">
        <v>0</v>
      </c>
      <c r="D64" s="23">
        <f t="shared" si="1"/>
        <v>0</v>
      </c>
      <c r="E64" s="28">
        <v>0</v>
      </c>
      <c r="F64" s="24">
        <f t="shared" si="15"/>
        <v>0</v>
      </c>
      <c r="G64" s="28">
        <v>0</v>
      </c>
      <c r="H64" s="24">
        <f t="shared" si="13"/>
        <v>0</v>
      </c>
      <c r="I64" s="25">
        <f t="shared" si="2"/>
        <v>0</v>
      </c>
    </row>
    <row r="65" spans="1:9">
      <c r="A65" s="30" t="s">
        <v>29</v>
      </c>
      <c r="B65" s="27">
        <f>B66-B47-B41-B12-B7</f>
        <v>111</v>
      </c>
      <c r="C65" s="27">
        <f>C66-C47-C41-C12-C7</f>
        <v>90485</v>
      </c>
      <c r="D65" s="23">
        <f t="shared" si="1"/>
        <v>815.18018018018017</v>
      </c>
      <c r="E65" s="27">
        <f>E66-E47-E41-E12-E7</f>
        <v>2366</v>
      </c>
      <c r="F65" s="27">
        <f>F66-F47-F41-F12-F7</f>
        <v>1.1327945457331035E-2</v>
      </c>
      <c r="G65" s="543">
        <f>G66-G7-G12-G41-G47</f>
        <v>998347</v>
      </c>
      <c r="H65" s="24">
        <f t="shared" si="13"/>
        <v>3.3432686774115282E-2</v>
      </c>
      <c r="I65" s="25">
        <f t="shared" si="2"/>
        <v>421.95562130177512</v>
      </c>
    </row>
    <row r="66" spans="1:9">
      <c r="A66" s="32" t="s">
        <v>400</v>
      </c>
      <c r="B66" s="27">
        <f>VLOOKUP(A66,[6]進出口值表查詢結果!$A$10:$C$25,3,0)</f>
        <v>20271</v>
      </c>
      <c r="C66" s="27">
        <f>VLOOKUP(A66,[6]進出口值表查詢結果!$A$10:$C$25,2,0)</f>
        <v>2432257</v>
      </c>
      <c r="D66" s="23">
        <f t="shared" si="1"/>
        <v>119.98702580040452</v>
      </c>
      <c r="E66" s="28">
        <f>VLOOKUP(A66,[7]進出口值表查詢結果!$C$10:$E$30,3,0)</f>
        <v>208864</v>
      </c>
      <c r="F66" s="24">
        <f t="shared" ref="F66" si="16">E66/$E$66</f>
        <v>1</v>
      </c>
      <c r="G66" s="28">
        <f>VLOOKUP(A66,[7]進出口值表查詢結果!$C$10:$E$30,2,0)</f>
        <v>29861405</v>
      </c>
      <c r="H66" s="510">
        <f t="shared" si="13"/>
        <v>1</v>
      </c>
      <c r="I66" s="52">
        <f>G66/E66</f>
        <v>142.97056936571167</v>
      </c>
    </row>
    <row r="67" spans="1:9">
      <c r="A67" s="38"/>
      <c r="B67" s="39"/>
      <c r="C67" s="39"/>
      <c r="D67" s="40"/>
      <c r="E67" s="39"/>
      <c r="F67" s="41"/>
      <c r="G67" s="39"/>
      <c r="H67" s="41"/>
      <c r="I67" s="40"/>
    </row>
    <row r="68" spans="1:9" ht="16.5" customHeight="1">
      <c r="A68" s="97" t="s">
        <v>149</v>
      </c>
      <c r="B68" s="98"/>
      <c r="C68" s="98"/>
      <c r="D68" s="168"/>
      <c r="E68" s="98"/>
      <c r="F68" s="169"/>
      <c r="G68" s="98"/>
      <c r="H68" s="170"/>
      <c r="I68" s="171"/>
    </row>
    <row r="69" spans="1:9">
      <c r="A69" s="8" t="s">
        <v>494</v>
      </c>
      <c r="B69" s="8" t="s">
        <v>495</v>
      </c>
      <c r="C69" s="8" t="s">
        <v>496</v>
      </c>
      <c r="D69" s="9" t="s">
        <v>0</v>
      </c>
      <c r="E69" s="10" t="s">
        <v>497</v>
      </c>
      <c r="F69" s="11" t="s">
        <v>1</v>
      </c>
      <c r="G69" s="70" t="s">
        <v>498</v>
      </c>
      <c r="H69" s="45" t="s">
        <v>1</v>
      </c>
      <c r="I69" s="466" t="s">
        <v>112</v>
      </c>
    </row>
    <row r="70" spans="1:9">
      <c r="A70" s="46"/>
      <c r="B70" s="47" t="s">
        <v>2</v>
      </c>
      <c r="C70" s="48" t="s">
        <v>3</v>
      </c>
      <c r="D70" s="512" t="s">
        <v>3</v>
      </c>
      <c r="E70" s="47" t="s">
        <v>2</v>
      </c>
      <c r="F70" s="44"/>
      <c r="G70" s="50" t="s">
        <v>3</v>
      </c>
      <c r="H70" s="51"/>
      <c r="I70" s="43" t="s">
        <v>3</v>
      </c>
    </row>
    <row r="71" spans="1:9">
      <c r="A71" s="32" t="s">
        <v>30</v>
      </c>
      <c r="B71" s="27">
        <v>36</v>
      </c>
      <c r="C71" s="27">
        <v>75155</v>
      </c>
      <c r="D71" s="23">
        <f t="shared" ref="D71" si="17">IF(B71,C71/B71,0)</f>
        <v>2087.6388888888887</v>
      </c>
      <c r="E71" s="27">
        <v>4730</v>
      </c>
      <c r="F71" s="27">
        <v>15682</v>
      </c>
      <c r="G71" s="27">
        <v>877796</v>
      </c>
      <c r="H71" s="53">
        <v>1</v>
      </c>
      <c r="I71" s="52">
        <f>G71/E71</f>
        <v>185.58054968287527</v>
      </c>
    </row>
    <row r="72" spans="1:9" ht="6.75" customHeight="1">
      <c r="A72" s="38"/>
      <c r="B72" s="39"/>
      <c r="C72" s="39"/>
      <c r="D72" s="40"/>
      <c r="E72" s="39"/>
      <c r="F72" s="41"/>
      <c r="G72" s="39"/>
      <c r="H72" s="41"/>
      <c r="I72" s="40"/>
    </row>
    <row r="73" spans="1:9" ht="18" customHeight="1">
      <c r="A73" s="54" t="s">
        <v>467</v>
      </c>
      <c r="B73" s="13"/>
      <c r="C73" s="164"/>
      <c r="D73" s="172"/>
      <c r="E73" s="13"/>
      <c r="F73" s="164"/>
      <c r="G73" s="165"/>
      <c r="H73" s="13"/>
      <c r="I73" s="173"/>
    </row>
    <row r="74" spans="1:9" s="13" customFormat="1">
      <c r="A74" s="5"/>
      <c r="B74" s="5"/>
      <c r="C74" s="5"/>
      <c r="D74" s="6"/>
      <c r="E74" s="5"/>
      <c r="F74" s="5"/>
      <c r="G74" s="5"/>
      <c r="H74" s="5"/>
      <c r="I74" s="6"/>
    </row>
  </sheetData>
  <mergeCells count="2">
    <mergeCell ref="A1:I1"/>
    <mergeCell ref="A3:I3"/>
  </mergeCells>
  <phoneticPr fontId="3" type="noConversion"/>
  <pageMargins left="0.51181102362204722" right="0.31496062992125984" top="0.35433070866141736" bottom="0.15748031496062992" header="0.31496062992125984" footer="0.31496062992125984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67"/>
  <sheetViews>
    <sheetView zoomScaleNormal="100" workbookViewId="0">
      <selection activeCell="A2" sqref="A2"/>
    </sheetView>
  </sheetViews>
  <sheetFormatPr defaultRowHeight="16.5"/>
  <cols>
    <col min="1" max="1" width="17.125" style="5" customWidth="1"/>
    <col min="2" max="2" width="14.75" style="5" customWidth="1"/>
    <col min="3" max="3" width="15.5" style="5" customWidth="1"/>
    <col min="4" max="4" width="13.875" style="5" customWidth="1"/>
    <col min="5" max="5" width="14.125" style="5" customWidth="1"/>
    <col min="6" max="6" width="10.25" style="5" customWidth="1"/>
    <col min="7" max="7" width="15" style="5" customWidth="1"/>
    <col min="8" max="8" width="14.125" style="5" bestFit="1" customWidth="1"/>
    <col min="9" max="9" width="11.375" style="5" customWidth="1"/>
    <col min="10" max="256" width="8.875" style="5"/>
    <col min="257" max="257" width="17.125" style="5" customWidth="1"/>
    <col min="258" max="258" width="10.75" style="5" customWidth="1"/>
    <col min="259" max="259" width="15.125" style="5" customWidth="1"/>
    <col min="260" max="260" width="10.5" style="5" customWidth="1"/>
    <col min="261" max="261" width="12.375" style="5" customWidth="1"/>
    <col min="262" max="262" width="9.5" style="5" customWidth="1"/>
    <col min="263" max="263" width="16.875" style="5" customWidth="1"/>
    <col min="264" max="264" width="10.125" style="5" customWidth="1"/>
    <col min="265" max="265" width="11.375" style="5" customWidth="1"/>
    <col min="266" max="512" width="8.875" style="5"/>
    <col min="513" max="513" width="17.125" style="5" customWidth="1"/>
    <col min="514" max="514" width="10.75" style="5" customWidth="1"/>
    <col min="515" max="515" width="15.125" style="5" customWidth="1"/>
    <col min="516" max="516" width="10.5" style="5" customWidth="1"/>
    <col min="517" max="517" width="12.375" style="5" customWidth="1"/>
    <col min="518" max="518" width="9.5" style="5" customWidth="1"/>
    <col min="519" max="519" width="16.875" style="5" customWidth="1"/>
    <col min="520" max="520" width="10.125" style="5" customWidth="1"/>
    <col min="521" max="521" width="11.375" style="5" customWidth="1"/>
    <col min="522" max="768" width="8.875" style="5"/>
    <col min="769" max="769" width="17.125" style="5" customWidth="1"/>
    <col min="770" max="770" width="10.75" style="5" customWidth="1"/>
    <col min="771" max="771" width="15.125" style="5" customWidth="1"/>
    <col min="772" max="772" width="10.5" style="5" customWidth="1"/>
    <col min="773" max="773" width="12.375" style="5" customWidth="1"/>
    <col min="774" max="774" width="9.5" style="5" customWidth="1"/>
    <col min="775" max="775" width="16.875" style="5" customWidth="1"/>
    <col min="776" max="776" width="10.125" style="5" customWidth="1"/>
    <col min="777" max="777" width="11.375" style="5" customWidth="1"/>
    <col min="778" max="1024" width="8.875" style="5"/>
    <col min="1025" max="1025" width="17.125" style="5" customWidth="1"/>
    <col min="1026" max="1026" width="10.75" style="5" customWidth="1"/>
    <col min="1027" max="1027" width="15.125" style="5" customWidth="1"/>
    <col min="1028" max="1028" width="10.5" style="5" customWidth="1"/>
    <col min="1029" max="1029" width="12.375" style="5" customWidth="1"/>
    <col min="1030" max="1030" width="9.5" style="5" customWidth="1"/>
    <col min="1031" max="1031" width="16.875" style="5" customWidth="1"/>
    <col min="1032" max="1032" width="10.125" style="5" customWidth="1"/>
    <col min="1033" max="1033" width="11.375" style="5" customWidth="1"/>
    <col min="1034" max="1280" width="8.875" style="5"/>
    <col min="1281" max="1281" width="17.125" style="5" customWidth="1"/>
    <col min="1282" max="1282" width="10.75" style="5" customWidth="1"/>
    <col min="1283" max="1283" width="15.125" style="5" customWidth="1"/>
    <col min="1284" max="1284" width="10.5" style="5" customWidth="1"/>
    <col min="1285" max="1285" width="12.375" style="5" customWidth="1"/>
    <col min="1286" max="1286" width="9.5" style="5" customWidth="1"/>
    <col min="1287" max="1287" width="16.875" style="5" customWidth="1"/>
    <col min="1288" max="1288" width="10.125" style="5" customWidth="1"/>
    <col min="1289" max="1289" width="11.375" style="5" customWidth="1"/>
    <col min="1290" max="1536" width="8.875" style="5"/>
    <col min="1537" max="1537" width="17.125" style="5" customWidth="1"/>
    <col min="1538" max="1538" width="10.75" style="5" customWidth="1"/>
    <col min="1539" max="1539" width="15.125" style="5" customWidth="1"/>
    <col min="1540" max="1540" width="10.5" style="5" customWidth="1"/>
    <col min="1541" max="1541" width="12.375" style="5" customWidth="1"/>
    <col min="1542" max="1542" width="9.5" style="5" customWidth="1"/>
    <col min="1543" max="1543" width="16.875" style="5" customWidth="1"/>
    <col min="1544" max="1544" width="10.125" style="5" customWidth="1"/>
    <col min="1545" max="1545" width="11.375" style="5" customWidth="1"/>
    <col min="1546" max="1792" width="8.875" style="5"/>
    <col min="1793" max="1793" width="17.125" style="5" customWidth="1"/>
    <col min="1794" max="1794" width="10.75" style="5" customWidth="1"/>
    <col min="1795" max="1795" width="15.125" style="5" customWidth="1"/>
    <col min="1796" max="1796" width="10.5" style="5" customWidth="1"/>
    <col min="1797" max="1797" width="12.375" style="5" customWidth="1"/>
    <col min="1798" max="1798" width="9.5" style="5" customWidth="1"/>
    <col min="1799" max="1799" width="16.875" style="5" customWidth="1"/>
    <col min="1800" max="1800" width="10.125" style="5" customWidth="1"/>
    <col min="1801" max="1801" width="11.375" style="5" customWidth="1"/>
    <col min="1802" max="2048" width="8.875" style="5"/>
    <col min="2049" max="2049" width="17.125" style="5" customWidth="1"/>
    <col min="2050" max="2050" width="10.75" style="5" customWidth="1"/>
    <col min="2051" max="2051" width="15.125" style="5" customWidth="1"/>
    <col min="2052" max="2052" width="10.5" style="5" customWidth="1"/>
    <col min="2053" max="2053" width="12.375" style="5" customWidth="1"/>
    <col min="2054" max="2054" width="9.5" style="5" customWidth="1"/>
    <col min="2055" max="2055" width="16.875" style="5" customWidth="1"/>
    <col min="2056" max="2056" width="10.125" style="5" customWidth="1"/>
    <col min="2057" max="2057" width="11.375" style="5" customWidth="1"/>
    <col min="2058" max="2304" width="8.875" style="5"/>
    <col min="2305" max="2305" width="17.125" style="5" customWidth="1"/>
    <col min="2306" max="2306" width="10.75" style="5" customWidth="1"/>
    <col min="2307" max="2307" width="15.125" style="5" customWidth="1"/>
    <col min="2308" max="2308" width="10.5" style="5" customWidth="1"/>
    <col min="2309" max="2309" width="12.375" style="5" customWidth="1"/>
    <col min="2310" max="2310" width="9.5" style="5" customWidth="1"/>
    <col min="2311" max="2311" width="16.875" style="5" customWidth="1"/>
    <col min="2312" max="2312" width="10.125" style="5" customWidth="1"/>
    <col min="2313" max="2313" width="11.375" style="5" customWidth="1"/>
    <col min="2314" max="2560" width="8.875" style="5"/>
    <col min="2561" max="2561" width="17.125" style="5" customWidth="1"/>
    <col min="2562" max="2562" width="10.75" style="5" customWidth="1"/>
    <col min="2563" max="2563" width="15.125" style="5" customWidth="1"/>
    <col min="2564" max="2564" width="10.5" style="5" customWidth="1"/>
    <col min="2565" max="2565" width="12.375" style="5" customWidth="1"/>
    <col min="2566" max="2566" width="9.5" style="5" customWidth="1"/>
    <col min="2567" max="2567" width="16.875" style="5" customWidth="1"/>
    <col min="2568" max="2568" width="10.125" style="5" customWidth="1"/>
    <col min="2569" max="2569" width="11.375" style="5" customWidth="1"/>
    <col min="2570" max="2816" width="8.875" style="5"/>
    <col min="2817" max="2817" width="17.125" style="5" customWidth="1"/>
    <col min="2818" max="2818" width="10.75" style="5" customWidth="1"/>
    <col min="2819" max="2819" width="15.125" style="5" customWidth="1"/>
    <col min="2820" max="2820" width="10.5" style="5" customWidth="1"/>
    <col min="2821" max="2821" width="12.375" style="5" customWidth="1"/>
    <col min="2822" max="2822" width="9.5" style="5" customWidth="1"/>
    <col min="2823" max="2823" width="16.875" style="5" customWidth="1"/>
    <col min="2824" max="2824" width="10.125" style="5" customWidth="1"/>
    <col min="2825" max="2825" width="11.375" style="5" customWidth="1"/>
    <col min="2826" max="3072" width="8.875" style="5"/>
    <col min="3073" max="3073" width="17.125" style="5" customWidth="1"/>
    <col min="3074" max="3074" width="10.75" style="5" customWidth="1"/>
    <col min="3075" max="3075" width="15.125" style="5" customWidth="1"/>
    <col min="3076" max="3076" width="10.5" style="5" customWidth="1"/>
    <col min="3077" max="3077" width="12.375" style="5" customWidth="1"/>
    <col min="3078" max="3078" width="9.5" style="5" customWidth="1"/>
    <col min="3079" max="3079" width="16.875" style="5" customWidth="1"/>
    <col min="3080" max="3080" width="10.125" style="5" customWidth="1"/>
    <col min="3081" max="3081" width="11.375" style="5" customWidth="1"/>
    <col min="3082" max="3328" width="8.875" style="5"/>
    <col min="3329" max="3329" width="17.125" style="5" customWidth="1"/>
    <col min="3330" max="3330" width="10.75" style="5" customWidth="1"/>
    <col min="3331" max="3331" width="15.125" style="5" customWidth="1"/>
    <col min="3332" max="3332" width="10.5" style="5" customWidth="1"/>
    <col min="3333" max="3333" width="12.375" style="5" customWidth="1"/>
    <col min="3334" max="3334" width="9.5" style="5" customWidth="1"/>
    <col min="3335" max="3335" width="16.875" style="5" customWidth="1"/>
    <col min="3336" max="3336" width="10.125" style="5" customWidth="1"/>
    <col min="3337" max="3337" width="11.375" style="5" customWidth="1"/>
    <col min="3338" max="3584" width="8.875" style="5"/>
    <col min="3585" max="3585" width="17.125" style="5" customWidth="1"/>
    <col min="3586" max="3586" width="10.75" style="5" customWidth="1"/>
    <col min="3587" max="3587" width="15.125" style="5" customWidth="1"/>
    <col min="3588" max="3588" width="10.5" style="5" customWidth="1"/>
    <col min="3589" max="3589" width="12.375" style="5" customWidth="1"/>
    <col min="3590" max="3590" width="9.5" style="5" customWidth="1"/>
    <col min="3591" max="3591" width="16.875" style="5" customWidth="1"/>
    <col min="3592" max="3592" width="10.125" style="5" customWidth="1"/>
    <col min="3593" max="3593" width="11.375" style="5" customWidth="1"/>
    <col min="3594" max="3840" width="8.875" style="5"/>
    <col min="3841" max="3841" width="17.125" style="5" customWidth="1"/>
    <col min="3842" max="3842" width="10.75" style="5" customWidth="1"/>
    <col min="3843" max="3843" width="15.125" style="5" customWidth="1"/>
    <col min="3844" max="3844" width="10.5" style="5" customWidth="1"/>
    <col min="3845" max="3845" width="12.375" style="5" customWidth="1"/>
    <col min="3846" max="3846" width="9.5" style="5" customWidth="1"/>
    <col min="3847" max="3847" width="16.875" style="5" customWidth="1"/>
    <col min="3848" max="3848" width="10.125" style="5" customWidth="1"/>
    <col min="3849" max="3849" width="11.375" style="5" customWidth="1"/>
    <col min="3850" max="4096" width="8.875" style="5"/>
    <col min="4097" max="4097" width="17.125" style="5" customWidth="1"/>
    <col min="4098" max="4098" width="10.75" style="5" customWidth="1"/>
    <col min="4099" max="4099" width="15.125" style="5" customWidth="1"/>
    <col min="4100" max="4100" width="10.5" style="5" customWidth="1"/>
    <col min="4101" max="4101" width="12.375" style="5" customWidth="1"/>
    <col min="4102" max="4102" width="9.5" style="5" customWidth="1"/>
    <col min="4103" max="4103" width="16.875" style="5" customWidth="1"/>
    <col min="4104" max="4104" width="10.125" style="5" customWidth="1"/>
    <col min="4105" max="4105" width="11.375" style="5" customWidth="1"/>
    <col min="4106" max="4352" width="8.875" style="5"/>
    <col min="4353" max="4353" width="17.125" style="5" customWidth="1"/>
    <col min="4354" max="4354" width="10.75" style="5" customWidth="1"/>
    <col min="4355" max="4355" width="15.125" style="5" customWidth="1"/>
    <col min="4356" max="4356" width="10.5" style="5" customWidth="1"/>
    <col min="4357" max="4357" width="12.375" style="5" customWidth="1"/>
    <col min="4358" max="4358" width="9.5" style="5" customWidth="1"/>
    <col min="4359" max="4359" width="16.875" style="5" customWidth="1"/>
    <col min="4360" max="4360" width="10.125" style="5" customWidth="1"/>
    <col min="4361" max="4361" width="11.375" style="5" customWidth="1"/>
    <col min="4362" max="4608" width="8.875" style="5"/>
    <col min="4609" max="4609" width="17.125" style="5" customWidth="1"/>
    <col min="4610" max="4610" width="10.75" style="5" customWidth="1"/>
    <col min="4611" max="4611" width="15.125" style="5" customWidth="1"/>
    <col min="4612" max="4612" width="10.5" style="5" customWidth="1"/>
    <col min="4613" max="4613" width="12.375" style="5" customWidth="1"/>
    <col min="4614" max="4614" width="9.5" style="5" customWidth="1"/>
    <col min="4615" max="4615" width="16.875" style="5" customWidth="1"/>
    <col min="4616" max="4616" width="10.125" style="5" customWidth="1"/>
    <col min="4617" max="4617" width="11.375" style="5" customWidth="1"/>
    <col min="4618" max="4864" width="8.875" style="5"/>
    <col min="4865" max="4865" width="17.125" style="5" customWidth="1"/>
    <col min="4866" max="4866" width="10.75" style="5" customWidth="1"/>
    <col min="4867" max="4867" width="15.125" style="5" customWidth="1"/>
    <col min="4868" max="4868" width="10.5" style="5" customWidth="1"/>
    <col min="4869" max="4869" width="12.375" style="5" customWidth="1"/>
    <col min="4870" max="4870" width="9.5" style="5" customWidth="1"/>
    <col min="4871" max="4871" width="16.875" style="5" customWidth="1"/>
    <col min="4872" max="4872" width="10.125" style="5" customWidth="1"/>
    <col min="4873" max="4873" width="11.375" style="5" customWidth="1"/>
    <col min="4874" max="5120" width="8.875" style="5"/>
    <col min="5121" max="5121" width="17.125" style="5" customWidth="1"/>
    <col min="5122" max="5122" width="10.75" style="5" customWidth="1"/>
    <col min="5123" max="5123" width="15.125" style="5" customWidth="1"/>
    <col min="5124" max="5124" width="10.5" style="5" customWidth="1"/>
    <col min="5125" max="5125" width="12.375" style="5" customWidth="1"/>
    <col min="5126" max="5126" width="9.5" style="5" customWidth="1"/>
    <col min="5127" max="5127" width="16.875" style="5" customWidth="1"/>
    <col min="5128" max="5128" width="10.125" style="5" customWidth="1"/>
    <col min="5129" max="5129" width="11.375" style="5" customWidth="1"/>
    <col min="5130" max="5376" width="8.875" style="5"/>
    <col min="5377" max="5377" width="17.125" style="5" customWidth="1"/>
    <col min="5378" max="5378" width="10.75" style="5" customWidth="1"/>
    <col min="5379" max="5379" width="15.125" style="5" customWidth="1"/>
    <col min="5380" max="5380" width="10.5" style="5" customWidth="1"/>
    <col min="5381" max="5381" width="12.375" style="5" customWidth="1"/>
    <col min="5382" max="5382" width="9.5" style="5" customWidth="1"/>
    <col min="5383" max="5383" width="16.875" style="5" customWidth="1"/>
    <col min="5384" max="5384" width="10.125" style="5" customWidth="1"/>
    <col min="5385" max="5385" width="11.375" style="5" customWidth="1"/>
    <col min="5386" max="5632" width="8.875" style="5"/>
    <col min="5633" max="5633" width="17.125" style="5" customWidth="1"/>
    <col min="5634" max="5634" width="10.75" style="5" customWidth="1"/>
    <col min="5635" max="5635" width="15.125" style="5" customWidth="1"/>
    <col min="5636" max="5636" width="10.5" style="5" customWidth="1"/>
    <col min="5637" max="5637" width="12.375" style="5" customWidth="1"/>
    <col min="5638" max="5638" width="9.5" style="5" customWidth="1"/>
    <col min="5639" max="5639" width="16.875" style="5" customWidth="1"/>
    <col min="5640" max="5640" width="10.125" style="5" customWidth="1"/>
    <col min="5641" max="5641" width="11.375" style="5" customWidth="1"/>
    <col min="5642" max="5888" width="8.875" style="5"/>
    <col min="5889" max="5889" width="17.125" style="5" customWidth="1"/>
    <col min="5890" max="5890" width="10.75" style="5" customWidth="1"/>
    <col min="5891" max="5891" width="15.125" style="5" customWidth="1"/>
    <col min="5892" max="5892" width="10.5" style="5" customWidth="1"/>
    <col min="5893" max="5893" width="12.375" style="5" customWidth="1"/>
    <col min="5894" max="5894" width="9.5" style="5" customWidth="1"/>
    <col min="5895" max="5895" width="16.875" style="5" customWidth="1"/>
    <col min="5896" max="5896" width="10.125" style="5" customWidth="1"/>
    <col min="5897" max="5897" width="11.375" style="5" customWidth="1"/>
    <col min="5898" max="6144" width="8.875" style="5"/>
    <col min="6145" max="6145" width="17.125" style="5" customWidth="1"/>
    <col min="6146" max="6146" width="10.75" style="5" customWidth="1"/>
    <col min="6147" max="6147" width="15.125" style="5" customWidth="1"/>
    <col min="6148" max="6148" width="10.5" style="5" customWidth="1"/>
    <col min="6149" max="6149" width="12.375" style="5" customWidth="1"/>
    <col min="6150" max="6150" width="9.5" style="5" customWidth="1"/>
    <col min="6151" max="6151" width="16.875" style="5" customWidth="1"/>
    <col min="6152" max="6152" width="10.125" style="5" customWidth="1"/>
    <col min="6153" max="6153" width="11.375" style="5" customWidth="1"/>
    <col min="6154" max="6400" width="8.875" style="5"/>
    <col min="6401" max="6401" width="17.125" style="5" customWidth="1"/>
    <col min="6402" max="6402" width="10.75" style="5" customWidth="1"/>
    <col min="6403" max="6403" width="15.125" style="5" customWidth="1"/>
    <col min="6404" max="6404" width="10.5" style="5" customWidth="1"/>
    <col min="6405" max="6405" width="12.375" style="5" customWidth="1"/>
    <col min="6406" max="6406" width="9.5" style="5" customWidth="1"/>
    <col min="6407" max="6407" width="16.875" style="5" customWidth="1"/>
    <col min="6408" max="6408" width="10.125" style="5" customWidth="1"/>
    <col min="6409" max="6409" width="11.375" style="5" customWidth="1"/>
    <col min="6410" max="6656" width="8.875" style="5"/>
    <col min="6657" max="6657" width="17.125" style="5" customWidth="1"/>
    <col min="6658" max="6658" width="10.75" style="5" customWidth="1"/>
    <col min="6659" max="6659" width="15.125" style="5" customWidth="1"/>
    <col min="6660" max="6660" width="10.5" style="5" customWidth="1"/>
    <col min="6661" max="6661" width="12.375" style="5" customWidth="1"/>
    <col min="6662" max="6662" width="9.5" style="5" customWidth="1"/>
    <col min="6663" max="6663" width="16.875" style="5" customWidth="1"/>
    <col min="6664" max="6664" width="10.125" style="5" customWidth="1"/>
    <col min="6665" max="6665" width="11.375" style="5" customWidth="1"/>
    <col min="6666" max="6912" width="8.875" style="5"/>
    <col min="6913" max="6913" width="17.125" style="5" customWidth="1"/>
    <col min="6914" max="6914" width="10.75" style="5" customWidth="1"/>
    <col min="6915" max="6915" width="15.125" style="5" customWidth="1"/>
    <col min="6916" max="6916" width="10.5" style="5" customWidth="1"/>
    <col min="6917" max="6917" width="12.375" style="5" customWidth="1"/>
    <col min="6918" max="6918" width="9.5" style="5" customWidth="1"/>
    <col min="6919" max="6919" width="16.875" style="5" customWidth="1"/>
    <col min="6920" max="6920" width="10.125" style="5" customWidth="1"/>
    <col min="6921" max="6921" width="11.375" style="5" customWidth="1"/>
    <col min="6922" max="7168" width="8.875" style="5"/>
    <col min="7169" max="7169" width="17.125" style="5" customWidth="1"/>
    <col min="7170" max="7170" width="10.75" style="5" customWidth="1"/>
    <col min="7171" max="7171" width="15.125" style="5" customWidth="1"/>
    <col min="7172" max="7172" width="10.5" style="5" customWidth="1"/>
    <col min="7173" max="7173" width="12.375" style="5" customWidth="1"/>
    <col min="7174" max="7174" width="9.5" style="5" customWidth="1"/>
    <col min="7175" max="7175" width="16.875" style="5" customWidth="1"/>
    <col min="7176" max="7176" width="10.125" style="5" customWidth="1"/>
    <col min="7177" max="7177" width="11.375" style="5" customWidth="1"/>
    <col min="7178" max="7424" width="8.875" style="5"/>
    <col min="7425" max="7425" width="17.125" style="5" customWidth="1"/>
    <col min="7426" max="7426" width="10.75" style="5" customWidth="1"/>
    <col min="7427" max="7427" width="15.125" style="5" customWidth="1"/>
    <col min="7428" max="7428" width="10.5" style="5" customWidth="1"/>
    <col min="7429" max="7429" width="12.375" style="5" customWidth="1"/>
    <col min="7430" max="7430" width="9.5" style="5" customWidth="1"/>
    <col min="7431" max="7431" width="16.875" style="5" customWidth="1"/>
    <col min="7432" max="7432" width="10.125" style="5" customWidth="1"/>
    <col min="7433" max="7433" width="11.375" style="5" customWidth="1"/>
    <col min="7434" max="7680" width="8.875" style="5"/>
    <col min="7681" max="7681" width="17.125" style="5" customWidth="1"/>
    <col min="7682" max="7682" width="10.75" style="5" customWidth="1"/>
    <col min="7683" max="7683" width="15.125" style="5" customWidth="1"/>
    <col min="7684" max="7684" width="10.5" style="5" customWidth="1"/>
    <col min="7685" max="7685" width="12.375" style="5" customWidth="1"/>
    <col min="7686" max="7686" width="9.5" style="5" customWidth="1"/>
    <col min="7687" max="7687" width="16.875" style="5" customWidth="1"/>
    <col min="7688" max="7688" width="10.125" style="5" customWidth="1"/>
    <col min="7689" max="7689" width="11.375" style="5" customWidth="1"/>
    <col min="7690" max="7936" width="8.875" style="5"/>
    <col min="7937" max="7937" width="17.125" style="5" customWidth="1"/>
    <col min="7938" max="7938" width="10.75" style="5" customWidth="1"/>
    <col min="7939" max="7939" width="15.125" style="5" customWidth="1"/>
    <col min="7940" max="7940" width="10.5" style="5" customWidth="1"/>
    <col min="7941" max="7941" width="12.375" style="5" customWidth="1"/>
    <col min="7942" max="7942" width="9.5" style="5" customWidth="1"/>
    <col min="7943" max="7943" width="16.875" style="5" customWidth="1"/>
    <col min="7944" max="7944" width="10.125" style="5" customWidth="1"/>
    <col min="7945" max="7945" width="11.375" style="5" customWidth="1"/>
    <col min="7946" max="8192" width="8.875" style="5"/>
    <col min="8193" max="8193" width="17.125" style="5" customWidth="1"/>
    <col min="8194" max="8194" width="10.75" style="5" customWidth="1"/>
    <col min="8195" max="8195" width="15.125" style="5" customWidth="1"/>
    <col min="8196" max="8196" width="10.5" style="5" customWidth="1"/>
    <col min="8197" max="8197" width="12.375" style="5" customWidth="1"/>
    <col min="8198" max="8198" width="9.5" style="5" customWidth="1"/>
    <col min="8199" max="8199" width="16.875" style="5" customWidth="1"/>
    <col min="8200" max="8200" width="10.125" style="5" customWidth="1"/>
    <col min="8201" max="8201" width="11.375" style="5" customWidth="1"/>
    <col min="8202" max="8448" width="8.875" style="5"/>
    <col min="8449" max="8449" width="17.125" style="5" customWidth="1"/>
    <col min="8450" max="8450" width="10.75" style="5" customWidth="1"/>
    <col min="8451" max="8451" width="15.125" style="5" customWidth="1"/>
    <col min="8452" max="8452" width="10.5" style="5" customWidth="1"/>
    <col min="8453" max="8453" width="12.375" style="5" customWidth="1"/>
    <col min="8454" max="8454" width="9.5" style="5" customWidth="1"/>
    <col min="8455" max="8455" width="16.875" style="5" customWidth="1"/>
    <col min="8456" max="8456" width="10.125" style="5" customWidth="1"/>
    <col min="8457" max="8457" width="11.375" style="5" customWidth="1"/>
    <col min="8458" max="8704" width="8.875" style="5"/>
    <col min="8705" max="8705" width="17.125" style="5" customWidth="1"/>
    <col min="8706" max="8706" width="10.75" style="5" customWidth="1"/>
    <col min="8707" max="8707" width="15.125" style="5" customWidth="1"/>
    <col min="8708" max="8708" width="10.5" style="5" customWidth="1"/>
    <col min="8709" max="8709" width="12.375" style="5" customWidth="1"/>
    <col min="8710" max="8710" width="9.5" style="5" customWidth="1"/>
    <col min="8711" max="8711" width="16.875" style="5" customWidth="1"/>
    <col min="8712" max="8712" width="10.125" style="5" customWidth="1"/>
    <col min="8713" max="8713" width="11.375" style="5" customWidth="1"/>
    <col min="8714" max="8960" width="8.875" style="5"/>
    <col min="8961" max="8961" width="17.125" style="5" customWidth="1"/>
    <col min="8962" max="8962" width="10.75" style="5" customWidth="1"/>
    <col min="8963" max="8963" width="15.125" style="5" customWidth="1"/>
    <col min="8964" max="8964" width="10.5" style="5" customWidth="1"/>
    <col min="8965" max="8965" width="12.375" style="5" customWidth="1"/>
    <col min="8966" max="8966" width="9.5" style="5" customWidth="1"/>
    <col min="8967" max="8967" width="16.875" style="5" customWidth="1"/>
    <col min="8968" max="8968" width="10.125" style="5" customWidth="1"/>
    <col min="8969" max="8969" width="11.375" style="5" customWidth="1"/>
    <col min="8970" max="9216" width="8.875" style="5"/>
    <col min="9217" max="9217" width="17.125" style="5" customWidth="1"/>
    <col min="9218" max="9218" width="10.75" style="5" customWidth="1"/>
    <col min="9219" max="9219" width="15.125" style="5" customWidth="1"/>
    <col min="9220" max="9220" width="10.5" style="5" customWidth="1"/>
    <col min="9221" max="9221" width="12.375" style="5" customWidth="1"/>
    <col min="9222" max="9222" width="9.5" style="5" customWidth="1"/>
    <col min="9223" max="9223" width="16.875" style="5" customWidth="1"/>
    <col min="9224" max="9224" width="10.125" style="5" customWidth="1"/>
    <col min="9225" max="9225" width="11.375" style="5" customWidth="1"/>
    <col min="9226" max="9472" width="8.875" style="5"/>
    <col min="9473" max="9473" width="17.125" style="5" customWidth="1"/>
    <col min="9474" max="9474" width="10.75" style="5" customWidth="1"/>
    <col min="9475" max="9475" width="15.125" style="5" customWidth="1"/>
    <col min="9476" max="9476" width="10.5" style="5" customWidth="1"/>
    <col min="9477" max="9477" width="12.375" style="5" customWidth="1"/>
    <col min="9478" max="9478" width="9.5" style="5" customWidth="1"/>
    <col min="9479" max="9479" width="16.875" style="5" customWidth="1"/>
    <col min="9480" max="9480" width="10.125" style="5" customWidth="1"/>
    <col min="9481" max="9481" width="11.375" style="5" customWidth="1"/>
    <col min="9482" max="9728" width="8.875" style="5"/>
    <col min="9729" max="9729" width="17.125" style="5" customWidth="1"/>
    <col min="9730" max="9730" width="10.75" style="5" customWidth="1"/>
    <col min="9731" max="9731" width="15.125" style="5" customWidth="1"/>
    <col min="9732" max="9732" width="10.5" style="5" customWidth="1"/>
    <col min="9733" max="9733" width="12.375" style="5" customWidth="1"/>
    <col min="9734" max="9734" width="9.5" style="5" customWidth="1"/>
    <col min="9735" max="9735" width="16.875" style="5" customWidth="1"/>
    <col min="9736" max="9736" width="10.125" style="5" customWidth="1"/>
    <col min="9737" max="9737" width="11.375" style="5" customWidth="1"/>
    <col min="9738" max="9984" width="8.875" style="5"/>
    <col min="9985" max="9985" width="17.125" style="5" customWidth="1"/>
    <col min="9986" max="9986" width="10.75" style="5" customWidth="1"/>
    <col min="9987" max="9987" width="15.125" style="5" customWidth="1"/>
    <col min="9988" max="9988" width="10.5" style="5" customWidth="1"/>
    <col min="9989" max="9989" width="12.375" style="5" customWidth="1"/>
    <col min="9990" max="9990" width="9.5" style="5" customWidth="1"/>
    <col min="9991" max="9991" width="16.875" style="5" customWidth="1"/>
    <col min="9992" max="9992" width="10.125" style="5" customWidth="1"/>
    <col min="9993" max="9993" width="11.375" style="5" customWidth="1"/>
    <col min="9994" max="10240" width="8.875" style="5"/>
    <col min="10241" max="10241" width="17.125" style="5" customWidth="1"/>
    <col min="10242" max="10242" width="10.75" style="5" customWidth="1"/>
    <col min="10243" max="10243" width="15.125" style="5" customWidth="1"/>
    <col min="10244" max="10244" width="10.5" style="5" customWidth="1"/>
    <col min="10245" max="10245" width="12.375" style="5" customWidth="1"/>
    <col min="10246" max="10246" width="9.5" style="5" customWidth="1"/>
    <col min="10247" max="10247" width="16.875" style="5" customWidth="1"/>
    <col min="10248" max="10248" width="10.125" style="5" customWidth="1"/>
    <col min="10249" max="10249" width="11.375" style="5" customWidth="1"/>
    <col min="10250" max="10496" width="8.875" style="5"/>
    <col min="10497" max="10497" width="17.125" style="5" customWidth="1"/>
    <col min="10498" max="10498" width="10.75" style="5" customWidth="1"/>
    <col min="10499" max="10499" width="15.125" style="5" customWidth="1"/>
    <col min="10500" max="10500" width="10.5" style="5" customWidth="1"/>
    <col min="10501" max="10501" width="12.375" style="5" customWidth="1"/>
    <col min="10502" max="10502" width="9.5" style="5" customWidth="1"/>
    <col min="10503" max="10503" width="16.875" style="5" customWidth="1"/>
    <col min="10504" max="10504" width="10.125" style="5" customWidth="1"/>
    <col min="10505" max="10505" width="11.375" style="5" customWidth="1"/>
    <col min="10506" max="10752" width="8.875" style="5"/>
    <col min="10753" max="10753" width="17.125" style="5" customWidth="1"/>
    <col min="10754" max="10754" width="10.75" style="5" customWidth="1"/>
    <col min="10755" max="10755" width="15.125" style="5" customWidth="1"/>
    <col min="10756" max="10756" width="10.5" style="5" customWidth="1"/>
    <col min="10757" max="10757" width="12.375" style="5" customWidth="1"/>
    <col min="10758" max="10758" width="9.5" style="5" customWidth="1"/>
    <col min="10759" max="10759" width="16.875" style="5" customWidth="1"/>
    <col min="10760" max="10760" width="10.125" style="5" customWidth="1"/>
    <col min="10761" max="10761" width="11.375" style="5" customWidth="1"/>
    <col min="10762" max="11008" width="8.875" style="5"/>
    <col min="11009" max="11009" width="17.125" style="5" customWidth="1"/>
    <col min="11010" max="11010" width="10.75" style="5" customWidth="1"/>
    <col min="11011" max="11011" width="15.125" style="5" customWidth="1"/>
    <col min="11012" max="11012" width="10.5" style="5" customWidth="1"/>
    <col min="11013" max="11013" width="12.375" style="5" customWidth="1"/>
    <col min="11014" max="11014" width="9.5" style="5" customWidth="1"/>
    <col min="11015" max="11015" width="16.875" style="5" customWidth="1"/>
    <col min="11016" max="11016" width="10.125" style="5" customWidth="1"/>
    <col min="11017" max="11017" width="11.375" style="5" customWidth="1"/>
    <col min="11018" max="11264" width="8.875" style="5"/>
    <col min="11265" max="11265" width="17.125" style="5" customWidth="1"/>
    <col min="11266" max="11266" width="10.75" style="5" customWidth="1"/>
    <col min="11267" max="11267" width="15.125" style="5" customWidth="1"/>
    <col min="11268" max="11268" width="10.5" style="5" customWidth="1"/>
    <col min="11269" max="11269" width="12.375" style="5" customWidth="1"/>
    <col min="11270" max="11270" width="9.5" style="5" customWidth="1"/>
    <col min="11271" max="11271" width="16.875" style="5" customWidth="1"/>
    <col min="11272" max="11272" width="10.125" style="5" customWidth="1"/>
    <col min="11273" max="11273" width="11.375" style="5" customWidth="1"/>
    <col min="11274" max="11520" width="8.875" style="5"/>
    <col min="11521" max="11521" width="17.125" style="5" customWidth="1"/>
    <col min="11522" max="11522" width="10.75" style="5" customWidth="1"/>
    <col min="11523" max="11523" width="15.125" style="5" customWidth="1"/>
    <col min="11524" max="11524" width="10.5" style="5" customWidth="1"/>
    <col min="11525" max="11525" width="12.375" style="5" customWidth="1"/>
    <col min="11526" max="11526" width="9.5" style="5" customWidth="1"/>
    <col min="11527" max="11527" width="16.875" style="5" customWidth="1"/>
    <col min="11528" max="11528" width="10.125" style="5" customWidth="1"/>
    <col min="11529" max="11529" width="11.375" style="5" customWidth="1"/>
    <col min="11530" max="11776" width="8.875" style="5"/>
    <col min="11777" max="11777" width="17.125" style="5" customWidth="1"/>
    <col min="11778" max="11778" width="10.75" style="5" customWidth="1"/>
    <col min="11779" max="11779" width="15.125" style="5" customWidth="1"/>
    <col min="11780" max="11780" width="10.5" style="5" customWidth="1"/>
    <col min="11781" max="11781" width="12.375" style="5" customWidth="1"/>
    <col min="11782" max="11782" width="9.5" style="5" customWidth="1"/>
    <col min="11783" max="11783" width="16.875" style="5" customWidth="1"/>
    <col min="11784" max="11784" width="10.125" style="5" customWidth="1"/>
    <col min="11785" max="11785" width="11.375" style="5" customWidth="1"/>
    <col min="11786" max="12032" width="8.875" style="5"/>
    <col min="12033" max="12033" width="17.125" style="5" customWidth="1"/>
    <col min="12034" max="12034" width="10.75" style="5" customWidth="1"/>
    <col min="12035" max="12035" width="15.125" style="5" customWidth="1"/>
    <col min="12036" max="12036" width="10.5" style="5" customWidth="1"/>
    <col min="12037" max="12037" width="12.375" style="5" customWidth="1"/>
    <col min="12038" max="12038" width="9.5" style="5" customWidth="1"/>
    <col min="12039" max="12039" width="16.875" style="5" customWidth="1"/>
    <col min="12040" max="12040" width="10.125" style="5" customWidth="1"/>
    <col min="12041" max="12041" width="11.375" style="5" customWidth="1"/>
    <col min="12042" max="12288" width="8.875" style="5"/>
    <col min="12289" max="12289" width="17.125" style="5" customWidth="1"/>
    <col min="12290" max="12290" width="10.75" style="5" customWidth="1"/>
    <col min="12291" max="12291" width="15.125" style="5" customWidth="1"/>
    <col min="12292" max="12292" width="10.5" style="5" customWidth="1"/>
    <col min="12293" max="12293" width="12.375" style="5" customWidth="1"/>
    <col min="12294" max="12294" width="9.5" style="5" customWidth="1"/>
    <col min="12295" max="12295" width="16.875" style="5" customWidth="1"/>
    <col min="12296" max="12296" width="10.125" style="5" customWidth="1"/>
    <col min="12297" max="12297" width="11.375" style="5" customWidth="1"/>
    <col min="12298" max="12544" width="8.875" style="5"/>
    <col min="12545" max="12545" width="17.125" style="5" customWidth="1"/>
    <col min="12546" max="12546" width="10.75" style="5" customWidth="1"/>
    <col min="12547" max="12547" width="15.125" style="5" customWidth="1"/>
    <col min="12548" max="12548" width="10.5" style="5" customWidth="1"/>
    <col min="12549" max="12549" width="12.375" style="5" customWidth="1"/>
    <col min="12550" max="12550" width="9.5" style="5" customWidth="1"/>
    <col min="12551" max="12551" width="16.875" style="5" customWidth="1"/>
    <col min="12552" max="12552" width="10.125" style="5" customWidth="1"/>
    <col min="12553" max="12553" width="11.375" style="5" customWidth="1"/>
    <col min="12554" max="12800" width="8.875" style="5"/>
    <col min="12801" max="12801" width="17.125" style="5" customWidth="1"/>
    <col min="12802" max="12802" width="10.75" style="5" customWidth="1"/>
    <col min="12803" max="12803" width="15.125" style="5" customWidth="1"/>
    <col min="12804" max="12804" width="10.5" style="5" customWidth="1"/>
    <col min="12805" max="12805" width="12.375" style="5" customWidth="1"/>
    <col min="12806" max="12806" width="9.5" style="5" customWidth="1"/>
    <col min="12807" max="12807" width="16.875" style="5" customWidth="1"/>
    <col min="12808" max="12808" width="10.125" style="5" customWidth="1"/>
    <col min="12809" max="12809" width="11.375" style="5" customWidth="1"/>
    <col min="12810" max="13056" width="8.875" style="5"/>
    <col min="13057" max="13057" width="17.125" style="5" customWidth="1"/>
    <col min="13058" max="13058" width="10.75" style="5" customWidth="1"/>
    <col min="13059" max="13059" width="15.125" style="5" customWidth="1"/>
    <col min="13060" max="13060" width="10.5" style="5" customWidth="1"/>
    <col min="13061" max="13061" width="12.375" style="5" customWidth="1"/>
    <col min="13062" max="13062" width="9.5" style="5" customWidth="1"/>
    <col min="13063" max="13063" width="16.875" style="5" customWidth="1"/>
    <col min="13064" max="13064" width="10.125" style="5" customWidth="1"/>
    <col min="13065" max="13065" width="11.375" style="5" customWidth="1"/>
    <col min="13066" max="13312" width="8.875" style="5"/>
    <col min="13313" max="13313" width="17.125" style="5" customWidth="1"/>
    <col min="13314" max="13314" width="10.75" style="5" customWidth="1"/>
    <col min="13315" max="13315" width="15.125" style="5" customWidth="1"/>
    <col min="13316" max="13316" width="10.5" style="5" customWidth="1"/>
    <col min="13317" max="13317" width="12.375" style="5" customWidth="1"/>
    <col min="13318" max="13318" width="9.5" style="5" customWidth="1"/>
    <col min="13319" max="13319" width="16.875" style="5" customWidth="1"/>
    <col min="13320" max="13320" width="10.125" style="5" customWidth="1"/>
    <col min="13321" max="13321" width="11.375" style="5" customWidth="1"/>
    <col min="13322" max="13568" width="8.875" style="5"/>
    <col min="13569" max="13569" width="17.125" style="5" customWidth="1"/>
    <col min="13570" max="13570" width="10.75" style="5" customWidth="1"/>
    <col min="13571" max="13571" width="15.125" style="5" customWidth="1"/>
    <col min="13572" max="13572" width="10.5" style="5" customWidth="1"/>
    <col min="13573" max="13573" width="12.375" style="5" customWidth="1"/>
    <col min="13574" max="13574" width="9.5" style="5" customWidth="1"/>
    <col min="13575" max="13575" width="16.875" style="5" customWidth="1"/>
    <col min="13576" max="13576" width="10.125" style="5" customWidth="1"/>
    <col min="13577" max="13577" width="11.375" style="5" customWidth="1"/>
    <col min="13578" max="13824" width="8.875" style="5"/>
    <col min="13825" max="13825" width="17.125" style="5" customWidth="1"/>
    <col min="13826" max="13826" width="10.75" style="5" customWidth="1"/>
    <col min="13827" max="13827" width="15.125" style="5" customWidth="1"/>
    <col min="13828" max="13828" width="10.5" style="5" customWidth="1"/>
    <col min="13829" max="13829" width="12.375" style="5" customWidth="1"/>
    <col min="13830" max="13830" width="9.5" style="5" customWidth="1"/>
    <col min="13831" max="13831" width="16.875" style="5" customWidth="1"/>
    <col min="13832" max="13832" width="10.125" style="5" customWidth="1"/>
    <col min="13833" max="13833" width="11.375" style="5" customWidth="1"/>
    <col min="13834" max="14080" width="8.875" style="5"/>
    <col min="14081" max="14081" width="17.125" style="5" customWidth="1"/>
    <col min="14082" max="14082" width="10.75" style="5" customWidth="1"/>
    <col min="14083" max="14083" width="15.125" style="5" customWidth="1"/>
    <col min="14084" max="14084" width="10.5" style="5" customWidth="1"/>
    <col min="14085" max="14085" width="12.375" style="5" customWidth="1"/>
    <col min="14086" max="14086" width="9.5" style="5" customWidth="1"/>
    <col min="14087" max="14087" width="16.875" style="5" customWidth="1"/>
    <col min="14088" max="14088" width="10.125" style="5" customWidth="1"/>
    <col min="14089" max="14089" width="11.375" style="5" customWidth="1"/>
    <col min="14090" max="14336" width="8.875" style="5"/>
    <col min="14337" max="14337" width="17.125" style="5" customWidth="1"/>
    <col min="14338" max="14338" width="10.75" style="5" customWidth="1"/>
    <col min="14339" max="14339" width="15.125" style="5" customWidth="1"/>
    <col min="14340" max="14340" width="10.5" style="5" customWidth="1"/>
    <col min="14341" max="14341" width="12.375" style="5" customWidth="1"/>
    <col min="14342" max="14342" width="9.5" style="5" customWidth="1"/>
    <col min="14343" max="14343" width="16.875" style="5" customWidth="1"/>
    <col min="14344" max="14344" width="10.125" style="5" customWidth="1"/>
    <col min="14345" max="14345" width="11.375" style="5" customWidth="1"/>
    <col min="14346" max="14592" width="8.875" style="5"/>
    <col min="14593" max="14593" width="17.125" style="5" customWidth="1"/>
    <col min="14594" max="14594" width="10.75" style="5" customWidth="1"/>
    <col min="14595" max="14595" width="15.125" style="5" customWidth="1"/>
    <col min="14596" max="14596" width="10.5" style="5" customWidth="1"/>
    <col min="14597" max="14597" width="12.375" style="5" customWidth="1"/>
    <col min="14598" max="14598" width="9.5" style="5" customWidth="1"/>
    <col min="14599" max="14599" width="16.875" style="5" customWidth="1"/>
    <col min="14600" max="14600" width="10.125" style="5" customWidth="1"/>
    <col min="14601" max="14601" width="11.375" style="5" customWidth="1"/>
    <col min="14602" max="14848" width="8.875" style="5"/>
    <col min="14849" max="14849" width="17.125" style="5" customWidth="1"/>
    <col min="14850" max="14850" width="10.75" style="5" customWidth="1"/>
    <col min="14851" max="14851" width="15.125" style="5" customWidth="1"/>
    <col min="14852" max="14852" width="10.5" style="5" customWidth="1"/>
    <col min="14853" max="14853" width="12.375" style="5" customWidth="1"/>
    <col min="14854" max="14854" width="9.5" style="5" customWidth="1"/>
    <col min="14855" max="14855" width="16.875" style="5" customWidth="1"/>
    <col min="14856" max="14856" width="10.125" style="5" customWidth="1"/>
    <col min="14857" max="14857" width="11.375" style="5" customWidth="1"/>
    <col min="14858" max="15104" width="8.875" style="5"/>
    <col min="15105" max="15105" width="17.125" style="5" customWidth="1"/>
    <col min="15106" max="15106" width="10.75" style="5" customWidth="1"/>
    <col min="15107" max="15107" width="15.125" style="5" customWidth="1"/>
    <col min="15108" max="15108" width="10.5" style="5" customWidth="1"/>
    <col min="15109" max="15109" width="12.375" style="5" customWidth="1"/>
    <col min="15110" max="15110" width="9.5" style="5" customWidth="1"/>
    <col min="15111" max="15111" width="16.875" style="5" customWidth="1"/>
    <col min="15112" max="15112" width="10.125" style="5" customWidth="1"/>
    <col min="15113" max="15113" width="11.375" style="5" customWidth="1"/>
    <col min="15114" max="15360" width="8.875" style="5"/>
    <col min="15361" max="15361" width="17.125" style="5" customWidth="1"/>
    <col min="15362" max="15362" width="10.75" style="5" customWidth="1"/>
    <col min="15363" max="15363" width="15.125" style="5" customWidth="1"/>
    <col min="15364" max="15364" width="10.5" style="5" customWidth="1"/>
    <col min="15365" max="15365" width="12.375" style="5" customWidth="1"/>
    <col min="15366" max="15366" width="9.5" style="5" customWidth="1"/>
    <col min="15367" max="15367" width="16.875" style="5" customWidth="1"/>
    <col min="15368" max="15368" width="10.125" style="5" customWidth="1"/>
    <col min="15369" max="15369" width="11.375" style="5" customWidth="1"/>
    <col min="15370" max="15616" width="8.875" style="5"/>
    <col min="15617" max="15617" width="17.125" style="5" customWidth="1"/>
    <col min="15618" max="15618" width="10.75" style="5" customWidth="1"/>
    <col min="15619" max="15619" width="15.125" style="5" customWidth="1"/>
    <col min="15620" max="15620" width="10.5" style="5" customWidth="1"/>
    <col min="15621" max="15621" width="12.375" style="5" customWidth="1"/>
    <col min="15622" max="15622" width="9.5" style="5" customWidth="1"/>
    <col min="15623" max="15623" width="16.875" style="5" customWidth="1"/>
    <col min="15624" max="15624" width="10.125" style="5" customWidth="1"/>
    <col min="15625" max="15625" width="11.375" style="5" customWidth="1"/>
    <col min="15626" max="15872" width="8.875" style="5"/>
    <col min="15873" max="15873" width="17.125" style="5" customWidth="1"/>
    <col min="15874" max="15874" width="10.75" style="5" customWidth="1"/>
    <col min="15875" max="15875" width="15.125" style="5" customWidth="1"/>
    <col min="15876" max="15876" width="10.5" style="5" customWidth="1"/>
    <col min="15877" max="15877" width="12.375" style="5" customWidth="1"/>
    <col min="15878" max="15878" width="9.5" style="5" customWidth="1"/>
    <col min="15879" max="15879" width="16.875" style="5" customWidth="1"/>
    <col min="15880" max="15880" width="10.125" style="5" customWidth="1"/>
    <col min="15881" max="15881" width="11.375" style="5" customWidth="1"/>
    <col min="15882" max="16128" width="8.875" style="5"/>
    <col min="16129" max="16129" width="17.125" style="5" customWidth="1"/>
    <col min="16130" max="16130" width="10.75" style="5" customWidth="1"/>
    <col min="16131" max="16131" width="15.125" style="5" customWidth="1"/>
    <col min="16132" max="16132" width="10.5" style="5" customWidth="1"/>
    <col min="16133" max="16133" width="12.375" style="5" customWidth="1"/>
    <col min="16134" max="16134" width="9.5" style="5" customWidth="1"/>
    <col min="16135" max="16135" width="16.875" style="5" customWidth="1"/>
    <col min="16136" max="16136" width="10.125" style="5" customWidth="1"/>
    <col min="16137" max="16137" width="11.375" style="5" customWidth="1"/>
    <col min="16138" max="16384" width="8.875" style="5"/>
  </cols>
  <sheetData>
    <row r="1" spans="1:9" ht="19.5">
      <c r="A1" s="1" t="s">
        <v>506</v>
      </c>
      <c r="B1" s="1"/>
      <c r="C1" s="1"/>
      <c r="D1" s="1"/>
      <c r="E1" s="2"/>
      <c r="F1" s="2"/>
      <c r="G1" s="2"/>
      <c r="H1" s="2"/>
      <c r="I1" s="2"/>
    </row>
    <row r="2" spans="1:9" ht="6.75" customHeight="1">
      <c r="A2" s="1"/>
      <c r="B2" s="1"/>
      <c r="C2" s="1"/>
      <c r="D2" s="1"/>
      <c r="E2" s="2"/>
      <c r="F2" s="2"/>
      <c r="G2" s="2"/>
      <c r="H2" s="2"/>
      <c r="I2" s="2"/>
    </row>
    <row r="3" spans="1:9" s="211" customFormat="1" ht="17.25">
      <c r="A3" s="207" t="s">
        <v>153</v>
      </c>
      <c r="B3" s="208"/>
      <c r="C3" s="208"/>
      <c r="D3" s="208"/>
      <c r="E3" s="209"/>
      <c r="F3" s="209"/>
      <c r="G3" s="209"/>
      <c r="H3" s="209"/>
      <c r="I3" s="210"/>
    </row>
    <row r="4" spans="1:9" s="211" customFormat="1" ht="17.25">
      <c r="A4" s="212" t="s">
        <v>157</v>
      </c>
      <c r="B4" s="213"/>
      <c r="C4" s="213"/>
      <c r="D4" s="213"/>
      <c r="E4" s="214"/>
      <c r="F4" s="214"/>
      <c r="G4" s="214"/>
      <c r="H4" s="214"/>
      <c r="I4" s="215"/>
    </row>
    <row r="5" spans="1:9" s="219" customFormat="1">
      <c r="A5" s="8" t="s">
        <v>494</v>
      </c>
      <c r="B5" s="8" t="s">
        <v>495</v>
      </c>
      <c r="C5" s="8" t="s">
        <v>496</v>
      </c>
      <c r="D5" s="9" t="s">
        <v>0</v>
      </c>
      <c r="E5" s="10" t="s">
        <v>497</v>
      </c>
      <c r="F5" s="11" t="s">
        <v>1</v>
      </c>
      <c r="G5" s="8" t="s">
        <v>498</v>
      </c>
      <c r="H5" s="218" t="s">
        <v>1</v>
      </c>
      <c r="I5" s="217" t="s">
        <v>0</v>
      </c>
    </row>
    <row r="6" spans="1:9" s="219" customFormat="1">
      <c r="A6" s="220"/>
      <c r="B6" s="221" t="s">
        <v>2</v>
      </c>
      <c r="C6" s="222" t="s">
        <v>3</v>
      </c>
      <c r="D6" s="220" t="s">
        <v>3</v>
      </c>
      <c r="E6" s="218" t="s">
        <v>2</v>
      </c>
      <c r="F6" s="218"/>
      <c r="G6" s="216" t="s">
        <v>3</v>
      </c>
      <c r="H6" s="216"/>
      <c r="I6" s="217" t="s">
        <v>3</v>
      </c>
    </row>
    <row r="7" spans="1:9" s="219" customFormat="1">
      <c r="A7" s="223" t="s">
        <v>4</v>
      </c>
      <c r="B7" s="224"/>
      <c r="C7" s="225"/>
      <c r="D7" s="224"/>
      <c r="E7" s="227"/>
      <c r="F7" s="226"/>
      <c r="G7" s="227"/>
      <c r="H7" s="226"/>
      <c r="I7" s="227"/>
    </row>
    <row r="8" spans="1:9" s="219" customFormat="1">
      <c r="A8" s="228" t="s">
        <v>5</v>
      </c>
      <c r="B8" s="229">
        <f>SUM(B9:B11)</f>
        <v>7570</v>
      </c>
      <c r="C8" s="230">
        <f>SUM(C9:C11)</f>
        <v>15867241</v>
      </c>
      <c r="D8" s="500">
        <f>IF(B8,C8/B8,0)</f>
        <v>2096.0688243064728</v>
      </c>
      <c r="E8" s="503">
        <f>SUM(E9:E11)</f>
        <v>111093</v>
      </c>
      <c r="F8" s="501">
        <f>E8/E64</f>
        <v>0.30526680241041326</v>
      </c>
      <c r="G8" s="503">
        <f>SUM(G9:G11)</f>
        <v>231077579</v>
      </c>
      <c r="H8" s="501">
        <f>G8/G64</f>
        <v>0.34373975179427174</v>
      </c>
      <c r="I8" s="233">
        <f>IF(E8,G8/E8,0)</f>
        <v>2080.0372570729028</v>
      </c>
    </row>
    <row r="9" spans="1:9" s="219" customFormat="1">
      <c r="A9" s="234" t="s">
        <v>160</v>
      </c>
      <c r="B9" s="235">
        <f>VLOOKUP(A9,[15]進出口值表查詢結果!$C$10:$E$39,3,0)</f>
        <v>6728</v>
      </c>
      <c r="C9" s="235">
        <f>VLOOKUP(A9,[15]進出口值表查詢結果!$C$10:$E$39,2,0)</f>
        <v>14105694</v>
      </c>
      <c r="D9" s="231">
        <f t="shared" ref="D9:D63" si="0">IF(B9,C9/B9,0)</f>
        <v>2096.5656956004755</v>
      </c>
      <c r="E9" s="236">
        <f>VLOOKUP(A9,[16]進出口值表查詢結果!$C$10:$E$65,3,0)</f>
        <v>98267</v>
      </c>
      <c r="F9" s="232">
        <f>E9/E64</f>
        <v>0.27002288958317877</v>
      </c>
      <c r="G9" s="502">
        <f>VLOOKUP(A9,[16]進出口值表查詢結果!$C$10:$E$65,2,0)</f>
        <v>205109527</v>
      </c>
      <c r="H9" s="232">
        <f>G9/G64</f>
        <v>0.30511094242345543</v>
      </c>
      <c r="I9" s="233">
        <f t="shared" ref="I9:I63" si="1">IF(E9,G9/E9,0)</f>
        <v>2087.2676178167644</v>
      </c>
    </row>
    <row r="10" spans="1:9" s="219" customFormat="1">
      <c r="A10" s="37" t="s">
        <v>6</v>
      </c>
      <c r="B10" s="235">
        <f>VLOOKUP(A10,[15]進出口值表查詢結果!$C$10:$E$39,3,0)</f>
        <v>820</v>
      </c>
      <c r="C10" s="235">
        <f>VLOOKUP(A10,[15]進出口值表查詢結果!$C$10:$E$39,2,0)</f>
        <v>1700494</v>
      </c>
      <c r="D10" s="231">
        <f t="shared" si="0"/>
        <v>2073.7731707317075</v>
      </c>
      <c r="E10" s="236">
        <f>VLOOKUP(A10,[16]進出口值表查詢結果!$C$10:$E$65,3,0)</f>
        <v>12324</v>
      </c>
      <c r="F10" s="232">
        <f>E10/E64</f>
        <v>3.3864492568442053E-2</v>
      </c>
      <c r="G10" s="502">
        <f>VLOOKUP(A10,[16]進出口值表查詢結果!$C$10:$E$65,2,0)</f>
        <v>24879520</v>
      </c>
      <c r="H10" s="232">
        <f>G10/G64</f>
        <v>3.7009562185003758E-2</v>
      </c>
      <c r="I10" s="233">
        <f t="shared" si="1"/>
        <v>2018.7861084063616</v>
      </c>
    </row>
    <row r="11" spans="1:9" s="219" customFormat="1">
      <c r="A11" s="37" t="s">
        <v>7</v>
      </c>
      <c r="B11" s="235">
        <f>VLOOKUP(A11,[15]進出口值表查詢結果!$C$10:$E$39,3,0)</f>
        <v>22</v>
      </c>
      <c r="C11" s="235">
        <f>VLOOKUP(A11,[15]進出口值表查詢結果!$C$10:$E$39,2,0)</f>
        <v>61053</v>
      </c>
      <c r="D11" s="231">
        <f t="shared" si="0"/>
        <v>2775.1363636363635</v>
      </c>
      <c r="E11" s="236">
        <f>VLOOKUP(A11,[16]進出口值表查詢結果!$C$10:$E$65,3,0)</f>
        <v>502</v>
      </c>
      <c r="F11" s="232">
        <f>E11/E64</f>
        <v>1.3794202587924303E-3</v>
      </c>
      <c r="G11" s="502">
        <f>VLOOKUP(A11,[16]進出口值表查詢結果!$C$10:$E$65,2,0)</f>
        <v>1088532</v>
      </c>
      <c r="H11" s="232">
        <f>G11/G64</f>
        <v>1.6192471858125282E-3</v>
      </c>
      <c r="I11" s="233">
        <f t="shared" si="1"/>
        <v>2168.3904382470118</v>
      </c>
    </row>
    <row r="12" spans="1:9" s="219" customFormat="1">
      <c r="A12" s="37"/>
      <c r="B12" s="34"/>
      <c r="C12" s="34"/>
      <c r="D12" s="231"/>
      <c r="E12" s="237"/>
      <c r="F12" s="238"/>
      <c r="G12" s="237"/>
      <c r="H12" s="238"/>
      <c r="I12" s="233"/>
    </row>
    <row r="13" spans="1:9" s="219" customFormat="1">
      <c r="A13" s="239" t="s">
        <v>8</v>
      </c>
      <c r="B13" s="240">
        <f>SUM(B14:B40)</f>
        <v>20928</v>
      </c>
      <c r="C13" s="240">
        <f>SUM(C14:C40)</f>
        <v>33682080</v>
      </c>
      <c r="D13" s="231">
        <f t="shared" si="0"/>
        <v>1609.4266055045871</v>
      </c>
      <c r="E13" s="240">
        <f>SUM(E14:E40)</f>
        <v>194010</v>
      </c>
      <c r="F13" s="232">
        <f>E13/E64</f>
        <v>0.53311020798469999</v>
      </c>
      <c r="G13" s="240">
        <f>SUM(G14:G40)</f>
        <v>325448155</v>
      </c>
      <c r="H13" s="232">
        <f>G13/G64</f>
        <v>0.48412082429513281</v>
      </c>
      <c r="I13" s="233">
        <f t="shared" si="1"/>
        <v>1677.4813411679811</v>
      </c>
    </row>
    <row r="14" spans="1:9" s="219" customFormat="1">
      <c r="A14" s="234" t="s">
        <v>245</v>
      </c>
      <c r="B14" s="235">
        <f>VLOOKUP(A14,[15]進出口值表查詢結果!$C$10:$E$39,3,0)</f>
        <v>12986</v>
      </c>
      <c r="C14" s="235">
        <f>VLOOKUP(A14,[15]進出口值表查詢結果!$C$10:$E$39,2,0)</f>
        <v>22097875</v>
      </c>
      <c r="D14" s="231">
        <f t="shared" si="0"/>
        <v>1701.6691051902048</v>
      </c>
      <c r="E14" s="236">
        <f>VLOOKUP(A14,[16]進出口值表查詢結果!$C$10:$E$65,3,0)</f>
        <v>114996</v>
      </c>
      <c r="F14" s="232">
        <f>E14/E64</f>
        <v>0.31599165753006836</v>
      </c>
      <c r="G14" s="502">
        <f>VLOOKUP(A14,[16]進出口值表查詢結果!$C$10:$E$65,2,0)</f>
        <v>202886172</v>
      </c>
      <c r="H14" s="232">
        <f>G14/G64</f>
        <v>0.30180358781485211</v>
      </c>
      <c r="I14" s="233">
        <f t="shared" si="1"/>
        <v>1764.288949180841</v>
      </c>
    </row>
    <row r="15" spans="1:9" s="219" customFormat="1">
      <c r="A15" s="234" t="s">
        <v>246</v>
      </c>
      <c r="B15" s="235">
        <f>VLOOKUP(A15,[15]進出口值表查詢結果!$C$10:$E$39,3,0)</f>
        <v>4013</v>
      </c>
      <c r="C15" s="235">
        <f>VLOOKUP(A15,[15]進出口值表查詢結果!$C$10:$E$39,2,0)</f>
        <v>5492302</v>
      </c>
      <c r="D15" s="231">
        <f t="shared" si="0"/>
        <v>1368.6274607525543</v>
      </c>
      <c r="E15" s="236">
        <f>VLOOKUP(A15,[16]進出口值表查詢結果!$C$10:$E$65,3,0)</f>
        <v>34903</v>
      </c>
      <c r="F15" s="232">
        <f>E15/E64</f>
        <v>9.5908177873769304E-2</v>
      </c>
      <c r="G15" s="502">
        <f>VLOOKUP(A15,[16]進出口值表查詢結果!$C$10:$E$65,2,0)</f>
        <v>45918313</v>
      </c>
      <c r="H15" s="232">
        <f>G15/G64</f>
        <v>6.8305845948955876E-2</v>
      </c>
      <c r="I15" s="233">
        <f t="shared" si="1"/>
        <v>1315.5978855685757</v>
      </c>
    </row>
    <row r="16" spans="1:9" s="219" customFormat="1">
      <c r="A16" s="37" t="s">
        <v>9</v>
      </c>
      <c r="B16" s="235">
        <f>VLOOKUP(A16,[15]進出口值表查詢結果!$C$10:$E$39,3,0)</f>
        <v>573</v>
      </c>
      <c r="C16" s="235">
        <f>VLOOKUP(A16,[15]進出口值表查詢結果!$C$10:$E$39,2,0)</f>
        <v>1217919</v>
      </c>
      <c r="D16" s="231">
        <f t="shared" si="0"/>
        <v>2125.5130890052355</v>
      </c>
      <c r="E16" s="236">
        <f>VLOOKUP(A16,[16]進出口值表查詢結果!$C$10:$E$65,3,0)</f>
        <v>8134</v>
      </c>
      <c r="F16" s="232">
        <f>E16/E64</f>
        <v>2.235100475103113E-2</v>
      </c>
      <c r="G16" s="502">
        <f>VLOOKUP(A16,[16]進出口值表查詢結果!$C$10:$E$65,2,0)</f>
        <v>16725409</v>
      </c>
      <c r="H16" s="232">
        <f>G16/G64</f>
        <v>2.4879903810649143E-2</v>
      </c>
      <c r="I16" s="233">
        <f t="shared" si="1"/>
        <v>2056.234202114581</v>
      </c>
    </row>
    <row r="17" spans="1:9" s="219" customFormat="1">
      <c r="A17" s="234" t="s">
        <v>247</v>
      </c>
      <c r="B17" s="235">
        <f>VLOOKUP(A17,[15]進出口值表查詢結果!$C$10:$E$39,3,0)</f>
        <v>490</v>
      </c>
      <c r="C17" s="235">
        <f>VLOOKUP(A17,[15]進出口值表查詢結果!$C$10:$E$39,2,0)</f>
        <v>1199877</v>
      </c>
      <c r="D17" s="231">
        <f t="shared" si="0"/>
        <v>2448.7285714285713</v>
      </c>
      <c r="E17" s="236">
        <f>VLOOKUP(A17,[16]進出口值表查詢結果!$C$10:$E$65,3,0)</f>
        <v>7778</v>
      </c>
      <c r="F17" s="232">
        <f>E17/E64</f>
        <v>2.1372770463919367E-2</v>
      </c>
      <c r="G17" s="502">
        <f>VLOOKUP(A17,[16]進出口值表查詢結果!$C$10:$E$65,2,0)</f>
        <v>11483362</v>
      </c>
      <c r="H17" s="232">
        <f>G17/G64</f>
        <v>1.7082090009449907E-2</v>
      </c>
      <c r="I17" s="233">
        <f t="shared" si="1"/>
        <v>1476.3900745692981</v>
      </c>
    </row>
    <row r="18" spans="1:9" s="219" customFormat="1">
      <c r="A18" s="37" t="s">
        <v>10</v>
      </c>
      <c r="B18" s="235">
        <f>VLOOKUP(A18,[15]進出口值表查詢結果!$C$10:$E$39,3,0)</f>
        <v>1109</v>
      </c>
      <c r="C18" s="235">
        <f>VLOOKUP(A18,[15]進出口值表查詢結果!$C$10:$E$39,2,0)</f>
        <v>2344736</v>
      </c>
      <c r="D18" s="231">
        <f t="shared" si="0"/>
        <v>2114.2795311091072</v>
      </c>
      <c r="E18" s="236">
        <f>VLOOKUP(A18,[16]進出口值表查詢結果!$C$10:$E$65,3,0)</f>
        <v>8838</v>
      </c>
      <c r="F18" s="232">
        <f>E18/E64</f>
        <v>2.4285490532285854E-2</v>
      </c>
      <c r="G18" s="502">
        <f>VLOOKUP(A18,[16]進出口值表查詢結果!$C$10:$E$65,2,0)</f>
        <v>19394579</v>
      </c>
      <c r="H18" s="232">
        <f>G18/G64</f>
        <v>2.8850431099654177E-2</v>
      </c>
      <c r="I18" s="233">
        <f t="shared" si="1"/>
        <v>2194.4533831183526</v>
      </c>
    </row>
    <row r="19" spans="1:9" s="219" customFormat="1">
      <c r="A19" s="37" t="s">
        <v>11</v>
      </c>
      <c r="B19" s="235">
        <f>VLOOKUP(A19,[15]進出口值表查詢結果!$C$10:$E$39,3,0)</f>
        <v>106</v>
      </c>
      <c r="C19" s="235">
        <f>VLOOKUP(A19,[15]進出口值表查詢結果!$C$10:$E$39,2,0)</f>
        <v>332112</v>
      </c>
      <c r="D19" s="231">
        <f t="shared" si="0"/>
        <v>3133.132075471698</v>
      </c>
      <c r="E19" s="236">
        <f>VLOOKUP(A19,[16]進出口值表查詢結果!$C$10:$E$65,3,0)</f>
        <v>1279</v>
      </c>
      <c r="F19" s="232">
        <f>E19/E64</f>
        <v>3.5144990258874865E-3</v>
      </c>
      <c r="G19" s="502">
        <f>VLOOKUP(A19,[16]進出口值表查詢結果!$C$10:$E$65,2,0)</f>
        <v>3355365</v>
      </c>
      <c r="H19" s="232">
        <f>G19/G64</f>
        <v>4.99127754960245E-3</v>
      </c>
      <c r="I19" s="233">
        <f t="shared" si="1"/>
        <v>2623.4284597341675</v>
      </c>
    </row>
    <row r="20" spans="1:9" s="219" customFormat="1">
      <c r="A20" s="234" t="s">
        <v>249</v>
      </c>
      <c r="B20" s="235">
        <f>VLOOKUP(A20,[15]進出口值表查詢結果!$C$10:$E$39,3,0)</f>
        <v>78</v>
      </c>
      <c r="C20" s="235">
        <f>VLOOKUP(A20,[15]進出口值表查詢結果!$C$10:$E$39,2,0)</f>
        <v>167549</v>
      </c>
      <c r="D20" s="231">
        <f t="shared" si="0"/>
        <v>2148.0641025641025</v>
      </c>
      <c r="E20" s="236">
        <f>VLOOKUP(A20,[16]進出口值表查詢結果!$C$10:$E$65,3,0)</f>
        <v>2649</v>
      </c>
      <c r="F20" s="232">
        <f>E20/E64</f>
        <v>7.2790523217951151E-3</v>
      </c>
      <c r="G20" s="502">
        <f>VLOOKUP(A20,[16]進出口值表查詢結果!$C$10:$E$65,2,0)</f>
        <v>4475767</v>
      </c>
      <c r="H20" s="232">
        <f>G20/G64</f>
        <v>6.6579329951738514E-3</v>
      </c>
      <c r="I20" s="233">
        <f t="shared" si="1"/>
        <v>1689.6062665156662</v>
      </c>
    </row>
    <row r="21" spans="1:9" s="219" customFormat="1">
      <c r="A21" s="37" t="s">
        <v>12</v>
      </c>
      <c r="B21" s="235">
        <v>0</v>
      </c>
      <c r="C21" s="235">
        <v>0</v>
      </c>
      <c r="D21" s="231">
        <f t="shared" si="0"/>
        <v>0</v>
      </c>
      <c r="E21" s="236">
        <f>VLOOKUP(A21,[16]進出口值表查詢結果!$C$10:$E$65,3,0)</f>
        <v>12</v>
      </c>
      <c r="F21" s="232">
        <f>E21/E64</f>
        <v>3.2974189453205504E-5</v>
      </c>
      <c r="G21" s="502">
        <f>VLOOKUP(A21,[16]進出口值表查詢結果!$C$10:$E$65,2,0)</f>
        <v>9282</v>
      </c>
      <c r="H21" s="232">
        <f>G21/G64</f>
        <v>1.3807451116468682E-5</v>
      </c>
      <c r="I21" s="233">
        <f t="shared" si="1"/>
        <v>773.5</v>
      </c>
    </row>
    <row r="22" spans="1:9" s="219" customFormat="1">
      <c r="A22" s="234" t="s">
        <v>250</v>
      </c>
      <c r="B22" s="235">
        <v>0</v>
      </c>
      <c r="C22" s="235">
        <v>0</v>
      </c>
      <c r="D22" s="231">
        <f t="shared" si="0"/>
        <v>0</v>
      </c>
      <c r="E22" s="236">
        <v>0</v>
      </c>
      <c r="F22" s="232">
        <f>E22/E64</f>
        <v>0</v>
      </c>
      <c r="G22" s="502">
        <v>0</v>
      </c>
      <c r="H22" s="232">
        <f>G22/G64</f>
        <v>0</v>
      </c>
      <c r="I22" s="233">
        <f t="shared" si="1"/>
        <v>0</v>
      </c>
    </row>
    <row r="23" spans="1:9" s="219" customFormat="1">
      <c r="A23" s="37" t="s">
        <v>13</v>
      </c>
      <c r="B23" s="235">
        <v>0</v>
      </c>
      <c r="C23" s="235">
        <v>0</v>
      </c>
      <c r="D23" s="231">
        <f t="shared" si="0"/>
        <v>0</v>
      </c>
      <c r="E23" s="236">
        <f>VLOOKUP(A23,[16]進出口值表查詢結果!$C$10:$E$65,3,0)</f>
        <v>52</v>
      </c>
      <c r="F23" s="232">
        <f>E23/E64</f>
        <v>1.4288815429722385E-4</v>
      </c>
      <c r="G23" s="502">
        <f>VLOOKUP(A23,[16]進出口值表查詢結果!$C$10:$E$65,2,0)</f>
        <v>62350</v>
      </c>
      <c r="H23" s="232">
        <f>G23/G64</f>
        <v>9.2748823218252789E-5</v>
      </c>
      <c r="I23" s="233">
        <f t="shared" si="1"/>
        <v>1199.0384615384614</v>
      </c>
    </row>
    <row r="24" spans="1:9" s="219" customFormat="1">
      <c r="A24" s="37" t="s">
        <v>14</v>
      </c>
      <c r="B24" s="235">
        <v>0</v>
      </c>
      <c r="C24" s="235">
        <v>0</v>
      </c>
      <c r="D24" s="231">
        <f t="shared" si="0"/>
        <v>0</v>
      </c>
      <c r="E24" s="236">
        <v>0</v>
      </c>
      <c r="F24" s="232">
        <f>E24/E64</f>
        <v>0</v>
      </c>
      <c r="G24" s="502">
        <v>0</v>
      </c>
      <c r="H24" s="232">
        <f>G24/G64</f>
        <v>0</v>
      </c>
      <c r="I24" s="233">
        <f t="shared" si="1"/>
        <v>0</v>
      </c>
    </row>
    <row r="25" spans="1:9" s="219" customFormat="1">
      <c r="A25" s="37" t="s">
        <v>15</v>
      </c>
      <c r="B25" s="235">
        <v>0</v>
      </c>
      <c r="C25" s="235">
        <v>0</v>
      </c>
      <c r="D25" s="231">
        <f t="shared" si="0"/>
        <v>0</v>
      </c>
      <c r="E25" s="236">
        <f>VLOOKUP(A25,[16]進出口值表查詢結果!$C$10:$E$65,3,0)</f>
        <v>223</v>
      </c>
      <c r="F25" s="232">
        <f>E25/E64</f>
        <v>6.1277035400540225E-4</v>
      </c>
      <c r="G25" s="502">
        <f>VLOOKUP(A25,[16]進出口值表查詢結果!$C$10:$E$65,2,0)</f>
        <v>518810</v>
      </c>
      <c r="H25" s="232">
        <f>G25/G64</f>
        <v>7.7175648715094997E-4</v>
      </c>
      <c r="I25" s="233">
        <f t="shared" si="1"/>
        <v>2326.5022421524664</v>
      </c>
    </row>
    <row r="26" spans="1:9" s="219" customFormat="1">
      <c r="A26" s="234" t="s">
        <v>253</v>
      </c>
      <c r="B26" s="235">
        <f>VLOOKUP(A26,[15]進出口值表查詢結果!$C$10:$E$39,3,0)</f>
        <v>1445</v>
      </c>
      <c r="C26" s="235">
        <f>VLOOKUP(A26,[15]進出口值表查詢結果!$C$10:$E$39,2,0)</f>
        <v>574630</v>
      </c>
      <c r="D26" s="231">
        <f t="shared" si="0"/>
        <v>397.66782006920414</v>
      </c>
      <c r="E26" s="236">
        <f>VLOOKUP(A26,[16]進出口值表查詢結果!$C$10:$E$65,3,0)</f>
        <v>4825</v>
      </c>
      <c r="F26" s="232">
        <f>E26/E64</f>
        <v>1.3258372009309714E-2</v>
      </c>
      <c r="G26" s="502">
        <f>VLOOKUP(A26,[16]進出口值表查詢結果!$C$10:$E$65,2,0)</f>
        <v>1931732</v>
      </c>
      <c r="H26" s="232">
        <f>G26/G64</f>
        <v>2.8735504374184746E-3</v>
      </c>
      <c r="I26" s="233">
        <f t="shared" si="1"/>
        <v>400.35896373056994</v>
      </c>
    </row>
    <row r="27" spans="1:9" s="219" customFormat="1">
      <c r="A27" s="234" t="s">
        <v>255</v>
      </c>
      <c r="B27" s="235">
        <v>0</v>
      </c>
      <c r="C27" s="235">
        <v>0</v>
      </c>
      <c r="D27" s="231">
        <f t="shared" si="0"/>
        <v>0</v>
      </c>
      <c r="E27" s="236">
        <f>VLOOKUP(A27,[16]進出口值表查詢結果!$C$10:$E$65,3,0)</f>
        <v>421</v>
      </c>
      <c r="F27" s="232">
        <f>E27/E64</f>
        <v>1.1568444799832931E-3</v>
      </c>
      <c r="G27" s="502">
        <f>VLOOKUP(A27,[16]進出口值表查詢結果!$C$10:$E$65,2,0)</f>
        <v>633468</v>
      </c>
      <c r="H27" s="232">
        <f>G27/G64</f>
        <v>9.4231614348709147E-4</v>
      </c>
      <c r="I27" s="233">
        <f t="shared" si="1"/>
        <v>1504.6745843230403</v>
      </c>
    </row>
    <row r="28" spans="1:9" s="219" customFormat="1">
      <c r="A28" s="242" t="s">
        <v>256</v>
      </c>
      <c r="B28" s="235">
        <f>VLOOKUP(A28,[15]進出口值表查詢結果!$C$10:$E$39,3,0)</f>
        <v>128</v>
      </c>
      <c r="C28" s="235">
        <f>VLOOKUP(A28,[15]進出口值表查詢結果!$C$10:$E$39,2,0)</f>
        <v>255080</v>
      </c>
      <c r="D28" s="231">
        <f t="shared" si="0"/>
        <v>1992.8125</v>
      </c>
      <c r="E28" s="236">
        <f>VLOOKUP(A28,[16]進出口值表查詢結果!$C$10:$E$65,3,0)</f>
        <v>954</v>
      </c>
      <c r="F28" s="232">
        <f>E28/E64</f>
        <v>2.6214480615298374E-3</v>
      </c>
      <c r="G28" s="502">
        <f>VLOOKUP(A28,[16]進出口值表查詢結果!$C$10:$E$65,2,0)</f>
        <v>1923596</v>
      </c>
      <c r="H28" s="232">
        <f>G28/G64</f>
        <v>2.8614477200856166E-3</v>
      </c>
      <c r="I28" s="233">
        <f t="shared" si="1"/>
        <v>2016.3480083857442</v>
      </c>
    </row>
    <row r="29" spans="1:9" s="219" customFormat="1">
      <c r="A29" s="242" t="s">
        <v>257</v>
      </c>
      <c r="B29" s="235">
        <v>0</v>
      </c>
      <c r="C29" s="235">
        <v>0</v>
      </c>
      <c r="D29" s="231">
        <f t="shared" si="0"/>
        <v>0</v>
      </c>
      <c r="E29" s="236">
        <f>VLOOKUP(A29,[16]進出口值表查詢結果!$C$10:$E$65,3,0)</f>
        <v>1568</v>
      </c>
      <c r="F29" s="232">
        <f>E29/E64</f>
        <v>4.3086274218855193E-3</v>
      </c>
      <c r="G29" s="502">
        <f>VLOOKUP(A29,[16]進出口值表查詢結果!$C$10:$E$65,2,0)</f>
        <v>1572701</v>
      </c>
      <c r="H29" s="232">
        <f>G29/G64</f>
        <v>2.3394734085672715E-3</v>
      </c>
      <c r="I29" s="233">
        <f t="shared" si="1"/>
        <v>1002.9980867346939</v>
      </c>
    </row>
    <row r="30" spans="1:9" s="219" customFormat="1">
      <c r="A30" s="242" t="s">
        <v>258</v>
      </c>
      <c r="B30" s="235">
        <v>0</v>
      </c>
      <c r="C30" s="235">
        <v>0</v>
      </c>
      <c r="D30" s="231">
        <f t="shared" si="0"/>
        <v>0</v>
      </c>
      <c r="E30" s="236">
        <f>VLOOKUP(A30,[16]進出口值表查詢結果!$C$10:$E$65,3,0)</f>
        <v>218</v>
      </c>
      <c r="F30" s="232">
        <f>E30/E64</f>
        <v>5.9903110839989993E-4</v>
      </c>
      <c r="G30" s="502">
        <f>VLOOKUP(A30,[16]進出口值表查詢結果!$C$10:$E$65,2,0)</f>
        <v>418743</v>
      </c>
      <c r="H30" s="232">
        <f>G30/G64</f>
        <v>6.229016917543035E-4</v>
      </c>
      <c r="I30" s="233">
        <f t="shared" si="1"/>
        <v>1920.8394495412845</v>
      </c>
    </row>
    <row r="31" spans="1:9" s="219" customFormat="1">
      <c r="A31" s="242" t="s">
        <v>259</v>
      </c>
      <c r="B31" s="235">
        <v>0</v>
      </c>
      <c r="C31" s="235">
        <v>0</v>
      </c>
      <c r="D31" s="231">
        <f t="shared" si="0"/>
        <v>0</v>
      </c>
      <c r="E31" s="502">
        <v>0</v>
      </c>
      <c r="F31" s="232">
        <f>E31/E64</f>
        <v>0</v>
      </c>
      <c r="G31" s="502">
        <v>0</v>
      </c>
      <c r="H31" s="232">
        <f>G31/G64</f>
        <v>0</v>
      </c>
      <c r="I31" s="233">
        <f t="shared" si="1"/>
        <v>0</v>
      </c>
    </row>
    <row r="32" spans="1:9" s="219" customFormat="1">
      <c r="A32" s="30" t="s">
        <v>261</v>
      </c>
      <c r="B32" s="235">
        <v>0</v>
      </c>
      <c r="C32" s="235">
        <v>0</v>
      </c>
      <c r="D32" s="231">
        <f t="shared" si="0"/>
        <v>0</v>
      </c>
      <c r="E32" s="502">
        <v>0</v>
      </c>
      <c r="F32" s="232">
        <f>E32/E64</f>
        <v>0</v>
      </c>
      <c r="G32" s="502">
        <v>0</v>
      </c>
      <c r="H32" s="232">
        <f>G32/G64</f>
        <v>0</v>
      </c>
      <c r="I32" s="233">
        <f t="shared" si="1"/>
        <v>0</v>
      </c>
    </row>
    <row r="33" spans="1:9" s="219" customFormat="1">
      <c r="A33" s="242" t="s">
        <v>263</v>
      </c>
      <c r="B33" s="235">
        <v>0</v>
      </c>
      <c r="C33" s="235">
        <v>0</v>
      </c>
      <c r="D33" s="231">
        <f t="shared" si="0"/>
        <v>0</v>
      </c>
      <c r="E33" s="502">
        <v>0</v>
      </c>
      <c r="F33" s="232">
        <f>E33/E64</f>
        <v>0</v>
      </c>
      <c r="G33" s="502">
        <v>0</v>
      </c>
      <c r="H33" s="232">
        <f>G33/G64</f>
        <v>0</v>
      </c>
      <c r="I33" s="233">
        <f t="shared" si="1"/>
        <v>0</v>
      </c>
    </row>
    <row r="34" spans="1:9" s="219" customFormat="1">
      <c r="A34" s="242" t="s">
        <v>264</v>
      </c>
      <c r="B34" s="235">
        <v>0</v>
      </c>
      <c r="C34" s="235">
        <v>0</v>
      </c>
      <c r="D34" s="231">
        <f t="shared" si="0"/>
        <v>0</v>
      </c>
      <c r="E34" s="502">
        <v>0</v>
      </c>
      <c r="F34" s="232">
        <f>E34/E64</f>
        <v>0</v>
      </c>
      <c r="G34" s="502">
        <v>0</v>
      </c>
      <c r="H34" s="232">
        <f>G34/G64</f>
        <v>0</v>
      </c>
      <c r="I34" s="233">
        <f t="shared" si="1"/>
        <v>0</v>
      </c>
    </row>
    <row r="35" spans="1:9" s="219" customFormat="1">
      <c r="A35" s="243" t="s">
        <v>382</v>
      </c>
      <c r="B35" s="235">
        <v>0</v>
      </c>
      <c r="C35" s="235">
        <v>0</v>
      </c>
      <c r="D35" s="231">
        <f t="shared" si="0"/>
        <v>0</v>
      </c>
      <c r="E35" s="502">
        <v>0</v>
      </c>
      <c r="F35" s="232">
        <f>E35/E64</f>
        <v>0</v>
      </c>
      <c r="G35" s="502">
        <v>0</v>
      </c>
      <c r="H35" s="232">
        <f>G35/G64</f>
        <v>0</v>
      </c>
      <c r="I35" s="233">
        <f t="shared" si="1"/>
        <v>0</v>
      </c>
    </row>
    <row r="36" spans="1:9" s="219" customFormat="1">
      <c r="A36" s="242" t="s">
        <v>267</v>
      </c>
      <c r="B36" s="235">
        <v>0</v>
      </c>
      <c r="C36" s="235">
        <v>0</v>
      </c>
      <c r="D36" s="231">
        <f t="shared" si="0"/>
        <v>0</v>
      </c>
      <c r="E36" s="502">
        <v>0</v>
      </c>
      <c r="F36" s="232">
        <f>E36/E64</f>
        <v>0</v>
      </c>
      <c r="G36" s="502">
        <v>0</v>
      </c>
      <c r="H36" s="232">
        <f>G36/G64</f>
        <v>0</v>
      </c>
      <c r="I36" s="233">
        <f t="shared" si="1"/>
        <v>0</v>
      </c>
    </row>
    <row r="37" spans="1:9" s="219" customFormat="1">
      <c r="A37" s="242" t="s">
        <v>383</v>
      </c>
      <c r="B37" s="235">
        <v>0</v>
      </c>
      <c r="C37" s="235">
        <v>0</v>
      </c>
      <c r="D37" s="231">
        <f t="shared" si="0"/>
        <v>0</v>
      </c>
      <c r="E37" s="502">
        <v>0</v>
      </c>
      <c r="F37" s="232">
        <f>E37/E64</f>
        <v>0</v>
      </c>
      <c r="G37" s="502">
        <v>0</v>
      </c>
      <c r="H37" s="232">
        <f>G37/G64</f>
        <v>0</v>
      </c>
      <c r="I37" s="233">
        <f t="shared" si="1"/>
        <v>0</v>
      </c>
    </row>
    <row r="38" spans="1:9" s="219" customFormat="1">
      <c r="A38" s="242" t="s">
        <v>269</v>
      </c>
      <c r="B38" s="235">
        <v>0</v>
      </c>
      <c r="C38" s="235">
        <v>0</v>
      </c>
      <c r="D38" s="231">
        <f t="shared" si="0"/>
        <v>0</v>
      </c>
      <c r="E38" s="502">
        <v>0</v>
      </c>
      <c r="F38" s="232">
        <f>E38/E64</f>
        <v>0</v>
      </c>
      <c r="G38" s="502">
        <v>0</v>
      </c>
      <c r="H38" s="232">
        <f>G38/G64</f>
        <v>0</v>
      </c>
      <c r="I38" s="233">
        <f t="shared" si="1"/>
        <v>0</v>
      </c>
    </row>
    <row r="39" spans="1:9" s="219" customFormat="1">
      <c r="A39" s="242" t="s">
        <v>270</v>
      </c>
      <c r="B39" s="235">
        <v>0</v>
      </c>
      <c r="C39" s="235">
        <v>0</v>
      </c>
      <c r="D39" s="231">
        <f t="shared" si="0"/>
        <v>0</v>
      </c>
      <c r="E39" s="236">
        <f>VLOOKUP(A39,[16]進出口值表查詢結果!$C$10:$E$65,3,0)</f>
        <v>7160</v>
      </c>
      <c r="F39" s="232">
        <f>E39/E64</f>
        <v>1.9674599707079285E-2</v>
      </c>
      <c r="G39" s="502">
        <f>VLOOKUP(A39,[16]進出口值表查詢結果!$C$10:$E$65,2,0)</f>
        <v>14138506</v>
      </c>
      <c r="H39" s="232">
        <f>G39/G64</f>
        <v>2.1031752903996892E-2</v>
      </c>
      <c r="I39" s="233">
        <f t="shared" si="1"/>
        <v>1974.6516759776537</v>
      </c>
    </row>
    <row r="40" spans="1:9" s="219" customFormat="1">
      <c r="A40" s="30" t="s">
        <v>271</v>
      </c>
      <c r="B40" s="235">
        <v>0</v>
      </c>
      <c r="C40" s="235">
        <v>0</v>
      </c>
      <c r="D40" s="231">
        <f t="shared" si="0"/>
        <v>0</v>
      </c>
      <c r="E40" s="236">
        <v>0</v>
      </c>
      <c r="F40" s="232">
        <f>E40/E64</f>
        <v>0</v>
      </c>
      <c r="G40" s="502">
        <v>0</v>
      </c>
      <c r="H40" s="232">
        <f>G40/G64</f>
        <v>0</v>
      </c>
      <c r="I40" s="233">
        <f t="shared" si="1"/>
        <v>0</v>
      </c>
    </row>
    <row r="41" spans="1:9" s="219" customFormat="1">
      <c r="A41" s="30"/>
      <c r="B41" s="34"/>
      <c r="C41" s="35"/>
      <c r="D41" s="231"/>
      <c r="E41" s="237"/>
      <c r="F41" s="238"/>
      <c r="G41" s="237"/>
      <c r="H41" s="238"/>
      <c r="I41" s="233"/>
    </row>
    <row r="42" spans="1:9" s="219" customFormat="1">
      <c r="A42" s="241" t="s">
        <v>19</v>
      </c>
      <c r="B42" s="240">
        <f>SUM(B43:B46)</f>
        <v>477</v>
      </c>
      <c r="C42" s="240">
        <f>SUM(C43:C46)</f>
        <v>1048336</v>
      </c>
      <c r="D42" s="231">
        <f t="shared" si="0"/>
        <v>2197.7693920335428</v>
      </c>
      <c r="E42" s="240">
        <f>SUM(E43:E46)</f>
        <v>14227</v>
      </c>
      <c r="F42" s="232">
        <f>E42/E64</f>
        <v>3.9093649445896224E-2</v>
      </c>
      <c r="G42" s="240">
        <f>SUM(G43:G46)</f>
        <v>30893070</v>
      </c>
      <c r="H42" s="232">
        <f>G42/G64</f>
        <v>4.5955026272640073E-2</v>
      </c>
      <c r="I42" s="233">
        <f t="shared" si="1"/>
        <v>2171.4395164124553</v>
      </c>
    </row>
    <row r="43" spans="1:9" s="219" customFormat="1">
      <c r="A43" s="234" t="s">
        <v>180</v>
      </c>
      <c r="B43" s="235">
        <f>VLOOKUP(A43,[15]進出口值表查詢結果!$C$10:$E$39,3,0)</f>
        <v>374</v>
      </c>
      <c r="C43" s="235">
        <f>VLOOKUP(A43,[15]進出口值表查詢結果!$C$10:$E$39,2,0)</f>
        <v>838422</v>
      </c>
      <c r="D43" s="231">
        <f t="shared" si="0"/>
        <v>2241.770053475936</v>
      </c>
      <c r="E43" s="236">
        <f>VLOOKUP(A43,[16]進出口值表查詢結果!$C$10:$E$65,3,0)</f>
        <v>9962</v>
      </c>
      <c r="F43" s="232">
        <f>E43/E64</f>
        <v>2.7374072944402767E-2</v>
      </c>
      <c r="G43" s="502">
        <f>VLOOKUP(A43,[16]進出口值表查詢結果!$C$10:$E$65,2,0)</f>
        <v>23205740</v>
      </c>
      <c r="H43" s="232">
        <f>G43/G64</f>
        <v>3.4519728579129709E-2</v>
      </c>
      <c r="I43" s="233">
        <f t="shared" si="1"/>
        <v>2329.4258181088135</v>
      </c>
    </row>
    <row r="44" spans="1:9" s="219" customFormat="1">
      <c r="A44" s="234" t="s">
        <v>273</v>
      </c>
      <c r="B44" s="235">
        <f>VLOOKUP(A44,[15]進出口值表查詢結果!$C$10:$E$39,3,0)</f>
        <v>103</v>
      </c>
      <c r="C44" s="235">
        <f>VLOOKUP(A44,[15]進出口值表查詢結果!$C$10:$E$39,2,0)</f>
        <v>209914</v>
      </c>
      <c r="D44" s="231">
        <f t="shared" si="0"/>
        <v>2038</v>
      </c>
      <c r="E44" s="236">
        <f>VLOOKUP(A44,[16]進出口值表查詢結果!$C$10:$E$65,3,0)</f>
        <v>4220</v>
      </c>
      <c r="F44" s="232">
        <f>E44/E64</f>
        <v>1.1595923291043935E-2</v>
      </c>
      <c r="G44" s="502">
        <f>VLOOKUP(A44,[16]進出口值表查詢結果!$C$10:$E$65,2,0)</f>
        <v>7577480</v>
      </c>
      <c r="H44" s="232">
        <f>G44/G64</f>
        <v>1.1271890183798655E-2</v>
      </c>
      <c r="I44" s="233">
        <f t="shared" si="1"/>
        <v>1795.6113744075828</v>
      </c>
    </row>
    <row r="45" spans="1:9" s="219" customFormat="1">
      <c r="A45" s="234" t="s">
        <v>274</v>
      </c>
      <c r="B45" s="235">
        <v>0</v>
      </c>
      <c r="C45" s="235">
        <v>0</v>
      </c>
      <c r="D45" s="231">
        <f t="shared" si="0"/>
        <v>0</v>
      </c>
      <c r="E45" s="236">
        <f>VLOOKUP(A45,[16]進出口值表查詢結果!$C$10:$E$65,3,0)</f>
        <v>45</v>
      </c>
      <c r="F45" s="232">
        <f>E45/E64</f>
        <v>1.2365321044952065E-4</v>
      </c>
      <c r="G45" s="502">
        <f>VLOOKUP(A45,[16]進出口值表查詢結果!$C$10:$E$65,2,0)</f>
        <v>109850</v>
      </c>
      <c r="H45" s="232">
        <f>G45/G64</f>
        <v>1.6340750971170919E-4</v>
      </c>
      <c r="I45" s="233">
        <f t="shared" si="1"/>
        <v>2441.1111111111113</v>
      </c>
    </row>
    <row r="46" spans="1:9" s="219" customFormat="1">
      <c r="A46" s="37" t="s">
        <v>20</v>
      </c>
      <c r="B46" s="235">
        <v>0</v>
      </c>
      <c r="C46" s="235">
        <v>0</v>
      </c>
      <c r="D46" s="231">
        <f t="shared" si="0"/>
        <v>0</v>
      </c>
      <c r="E46" s="236">
        <v>0</v>
      </c>
      <c r="F46" s="232">
        <f>E46/E64</f>
        <v>0</v>
      </c>
      <c r="G46" s="502">
        <v>0</v>
      </c>
      <c r="H46" s="232">
        <f>G46/G64</f>
        <v>0</v>
      </c>
      <c r="I46" s="233">
        <f t="shared" si="1"/>
        <v>0</v>
      </c>
    </row>
    <row r="47" spans="1:9" s="219" customFormat="1">
      <c r="A47" s="37"/>
      <c r="B47" s="235"/>
      <c r="C47" s="35"/>
      <c r="D47" s="231"/>
      <c r="E47" s="237"/>
      <c r="F47" s="238"/>
      <c r="G47" s="237"/>
      <c r="H47" s="238"/>
      <c r="I47" s="233"/>
    </row>
    <row r="48" spans="1:9" s="219" customFormat="1">
      <c r="A48" s="241" t="s">
        <v>21</v>
      </c>
      <c r="B48" s="240">
        <f>SUM(B49:B62)</f>
        <v>3338</v>
      </c>
      <c r="C48" s="240">
        <f>SUM(C49:C62)</f>
        <v>7360805</v>
      </c>
      <c r="D48" s="231">
        <f t="shared" si="0"/>
        <v>2205.1542840023967</v>
      </c>
      <c r="E48" s="240">
        <f>SUM(E49:E62)</f>
        <v>41802</v>
      </c>
      <c r="F48" s="232">
        <f>E48/E64</f>
        <v>0.11486558896024138</v>
      </c>
      <c r="G48" s="240">
        <f>SUM(G49:G62)</f>
        <v>77612569</v>
      </c>
      <c r="H48" s="232">
        <f>G48/G64</f>
        <v>0.11545267749311061</v>
      </c>
      <c r="I48" s="233">
        <f t="shared" si="1"/>
        <v>1856.6711879814363</v>
      </c>
    </row>
    <row r="49" spans="1:9" s="219" customFormat="1">
      <c r="A49" s="241" t="s">
        <v>159</v>
      </c>
      <c r="B49" s="235">
        <f>VLOOKUP(A49,[15]進出口值表查詢結果!$C$10:$E$39,3,0)</f>
        <v>1170</v>
      </c>
      <c r="C49" s="235">
        <f>VLOOKUP(A49,[15]進出口值表查詢結果!$C$10:$E$39,2,0)</f>
        <v>2300091</v>
      </c>
      <c r="D49" s="231">
        <f t="shared" si="0"/>
        <v>1965.8897435897436</v>
      </c>
      <c r="E49" s="236">
        <f>VLOOKUP(A49,[16]進出口值表查詢結果!$C$10:$E$65,3,0)</f>
        <v>20483</v>
      </c>
      <c r="F49" s="232">
        <f>E49/E64</f>
        <v>5.6284193547500694E-2</v>
      </c>
      <c r="G49" s="502">
        <f>VLOOKUP(A49,[16]進出口值表查詢結果!$C$10:$E$65,2,0)</f>
        <v>33231326</v>
      </c>
      <c r="H49" s="232">
        <f>G49/G64</f>
        <v>4.9433302012544145E-2</v>
      </c>
      <c r="I49" s="233">
        <f t="shared" si="1"/>
        <v>1622.3856856905727</v>
      </c>
    </row>
    <row r="50" spans="1:9" s="219" customFormat="1">
      <c r="A50" s="234" t="s">
        <v>384</v>
      </c>
      <c r="B50" s="235">
        <f>VLOOKUP(A50,[15]進出口值表查詢結果!$C$10:$E$39,3,0)</f>
        <v>339</v>
      </c>
      <c r="C50" s="235">
        <f>VLOOKUP(A50,[15]進出口值表查詢結果!$C$10:$E$39,2,0)</f>
        <v>440794</v>
      </c>
      <c r="D50" s="231">
        <f t="shared" si="0"/>
        <v>1300.2772861356932</v>
      </c>
      <c r="E50" s="236">
        <f>VLOOKUP(A50,[16]進出口值表查詢結果!$C$10:$E$65,3,0)</f>
        <v>3810</v>
      </c>
      <c r="F50" s="232">
        <f>E50/E64</f>
        <v>1.0469305151392747E-2</v>
      </c>
      <c r="G50" s="502">
        <f>VLOOKUP(A50,[16]進出口值表查詢結果!$C$10:$E$65,2,0)</f>
        <v>4675855</v>
      </c>
      <c r="H50" s="232">
        <f>G50/G64</f>
        <v>6.9555741586075923E-3</v>
      </c>
      <c r="I50" s="233">
        <f t="shared" si="1"/>
        <v>1227.2585301837271</v>
      </c>
    </row>
    <row r="51" spans="1:9" s="219" customFormat="1">
      <c r="A51" s="234" t="s">
        <v>385</v>
      </c>
      <c r="B51" s="235">
        <v>0</v>
      </c>
      <c r="C51" s="235">
        <v>0</v>
      </c>
      <c r="D51" s="231">
        <f t="shared" si="0"/>
        <v>0</v>
      </c>
      <c r="E51" s="236">
        <v>0</v>
      </c>
      <c r="F51" s="232">
        <f>E51/E64</f>
        <v>0</v>
      </c>
      <c r="G51" s="502">
        <v>0</v>
      </c>
      <c r="H51" s="232">
        <f>G51/G64</f>
        <v>0</v>
      </c>
      <c r="I51" s="233">
        <f t="shared" si="1"/>
        <v>0</v>
      </c>
    </row>
    <row r="52" spans="1:9" s="219" customFormat="1">
      <c r="A52" s="234" t="s">
        <v>297</v>
      </c>
      <c r="B52" s="235">
        <f>VLOOKUP(A52,[15]進出口值表查詢結果!$C$10:$E$39,3,0)</f>
        <v>135</v>
      </c>
      <c r="C52" s="235">
        <f>VLOOKUP(A52,[15]進出口值表查詢結果!$C$10:$E$39,2,0)</f>
        <v>412900</v>
      </c>
      <c r="D52" s="231">
        <f t="shared" si="0"/>
        <v>3058.5185185185187</v>
      </c>
      <c r="E52" s="236">
        <f>VLOOKUP(A52,[16]進出口值表查詢結果!$C$10:$E$65,3,0)</f>
        <v>202</v>
      </c>
      <c r="F52" s="232">
        <f>E52/E64</f>
        <v>5.550655224622926E-4</v>
      </c>
      <c r="G52" s="502">
        <f>VLOOKUP(A52,[16]進出口值表查詢結果!$C$10:$E$65,2,0)</f>
        <v>580082</v>
      </c>
      <c r="H52" s="232">
        <f>G52/G64</f>
        <v>8.6290173007362494E-4</v>
      </c>
      <c r="I52" s="233">
        <f t="shared" si="1"/>
        <v>2871.6930693069307</v>
      </c>
    </row>
    <row r="53" spans="1:9" s="219" customFormat="1">
      <c r="A53" s="37" t="s">
        <v>22</v>
      </c>
      <c r="B53" s="235">
        <v>0</v>
      </c>
      <c r="C53" s="235">
        <v>0</v>
      </c>
      <c r="D53" s="231">
        <f t="shared" si="0"/>
        <v>0</v>
      </c>
      <c r="E53" s="236">
        <f>VLOOKUP(A53,[16]進出口值表查詢結果!$C$10:$E$65,3,0)</f>
        <v>10</v>
      </c>
      <c r="F53" s="232">
        <f>E53/E64</f>
        <v>2.7478491211004588E-5</v>
      </c>
      <c r="G53" s="502">
        <f>VLOOKUP(A53,[16]進出口值表查詢結果!$C$10:$E$65,2,0)</f>
        <v>26511</v>
      </c>
      <c r="H53" s="232">
        <f>G53/G64</f>
        <v>3.9436472371116276E-5</v>
      </c>
      <c r="I53" s="233">
        <f t="shared" si="1"/>
        <v>2651.1</v>
      </c>
    </row>
    <row r="54" spans="1:9" s="219" customFormat="1">
      <c r="A54" s="234" t="s">
        <v>303</v>
      </c>
      <c r="B54" s="235">
        <f>VLOOKUP(A54,[15]進出口值表查詢結果!$C$10:$E$39,3,0)</f>
        <v>18</v>
      </c>
      <c r="C54" s="235">
        <f>VLOOKUP(A54,[15]進出口值表查詢結果!$C$10:$E$39,2,0)</f>
        <v>42087</v>
      </c>
      <c r="D54" s="231">
        <f t="shared" si="0"/>
        <v>2338.1666666666665</v>
      </c>
      <c r="E54" s="236">
        <f>VLOOKUP(A54,[16]進出口值表查詢結果!$C$10:$E$65,3,0)</f>
        <v>177</v>
      </c>
      <c r="F54" s="232">
        <f>E54/E64</f>
        <v>4.8636929443478119E-4</v>
      </c>
      <c r="G54" s="502">
        <f>VLOOKUP(A54,[16]進出口值表查詢結果!$C$10:$E$65,2,0)</f>
        <v>439646</v>
      </c>
      <c r="H54" s="232">
        <f>G54/G64</f>
        <v>6.5399597646530812E-4</v>
      </c>
      <c r="I54" s="233">
        <f t="shared" si="1"/>
        <v>2483.8757062146892</v>
      </c>
    </row>
    <row r="55" spans="1:9" s="219" customFormat="1">
      <c r="A55" s="26" t="s">
        <v>386</v>
      </c>
      <c r="B55" s="235">
        <f>VLOOKUP(A55,[15]進出口值表查詢結果!$C$10:$E$39,3,0)</f>
        <v>1032</v>
      </c>
      <c r="C55" s="235">
        <f>VLOOKUP(A55,[15]進出口值表查詢結果!$C$10:$E$39,2,0)</f>
        <v>2482730</v>
      </c>
      <c r="D55" s="231">
        <f t="shared" si="0"/>
        <v>2405.7461240310076</v>
      </c>
      <c r="E55" s="236">
        <f>VLOOKUP(A55,[16]進出口值表查詢結果!$C$10:$E$65,3,0)</f>
        <v>7377</v>
      </c>
      <c r="F55" s="232">
        <f>E55/E64</f>
        <v>2.0270882966358084E-2</v>
      </c>
      <c r="G55" s="502">
        <f>VLOOKUP(A55,[16]進出口值表查詢結果!$C$10:$E$65,2,0)</f>
        <v>16296964</v>
      </c>
      <c r="H55" s="232">
        <f>G55/G64</f>
        <v>2.4242569896234641E-2</v>
      </c>
      <c r="I55" s="233">
        <f t="shared" si="1"/>
        <v>2209.1587366137996</v>
      </c>
    </row>
    <row r="56" spans="1:9" s="219" customFormat="1">
      <c r="A56" s="37" t="s">
        <v>23</v>
      </c>
      <c r="B56" s="235">
        <v>0</v>
      </c>
      <c r="C56" s="235">
        <v>0</v>
      </c>
      <c r="D56" s="231">
        <f t="shared" si="0"/>
        <v>0</v>
      </c>
      <c r="E56" s="236">
        <f>VLOOKUP(A56,[16]進出口值表查詢結果!$C$10:$E$65,3,0)</f>
        <v>473</v>
      </c>
      <c r="F56" s="232">
        <f>E56/E64</f>
        <v>1.2997326342805168E-3</v>
      </c>
      <c r="G56" s="502">
        <f>VLOOKUP(A56,[16]進出口值表查詢結果!$C$10:$E$65,2,0)</f>
        <v>1257205</v>
      </c>
      <c r="H56" s="232">
        <f>G56/G64</f>
        <v>1.8701569253264394E-3</v>
      </c>
      <c r="I56" s="233">
        <f t="shared" si="1"/>
        <v>2657.938689217759</v>
      </c>
    </row>
    <row r="57" spans="1:9" s="219" customFormat="1">
      <c r="A57" s="37" t="s">
        <v>239</v>
      </c>
      <c r="B57" s="235">
        <v>0</v>
      </c>
      <c r="C57" s="235">
        <v>0</v>
      </c>
      <c r="D57" s="231">
        <f t="shared" si="0"/>
        <v>0</v>
      </c>
      <c r="E57" s="236">
        <f>VLOOKUP(A57,[16]進出口值表查詢結果!$C$10:$E$65,3,0)</f>
        <v>172</v>
      </c>
      <c r="F57" s="232">
        <f>E57/E64</f>
        <v>4.7263004882927887E-4</v>
      </c>
      <c r="G57" s="502">
        <f>VLOOKUP(A57,[16]進出口值表查詢結果!$C$10:$E$65,2,0)</f>
        <v>518624</v>
      </c>
      <c r="H57" s="232">
        <f>G57/G64</f>
        <v>7.7147980261015449E-4</v>
      </c>
      <c r="I57" s="233">
        <f t="shared" si="1"/>
        <v>3015.2558139534885</v>
      </c>
    </row>
    <row r="58" spans="1:9" s="219" customFormat="1">
      <c r="A58" s="37" t="s">
        <v>232</v>
      </c>
      <c r="B58" s="235">
        <f>VLOOKUP(A58,[15]進出口值表查詢結果!$C$10:$E$39,3,0)</f>
        <v>136</v>
      </c>
      <c r="C58" s="235">
        <f>VLOOKUP(A58,[15]進出口值表查詢結果!$C$10:$E$39,2,0)</f>
        <v>419119</v>
      </c>
      <c r="D58" s="231">
        <f t="shared" si="0"/>
        <v>3081.7573529411766</v>
      </c>
      <c r="E58" s="236">
        <f>VLOOKUP(A58,[16]進出口值表查詢結果!$C$10:$E$65,3,0)</f>
        <v>3755</v>
      </c>
      <c r="F58" s="232">
        <f>E58/E64</f>
        <v>1.0318173449732222E-2</v>
      </c>
      <c r="G58" s="502">
        <f>VLOOKUP(A58,[16]進出口值表查詢結果!$C$10:$E$65,2,0)</f>
        <v>7856350</v>
      </c>
      <c r="H58" s="232">
        <f>G58/G64</f>
        <v>1.1686723613323501E-2</v>
      </c>
      <c r="I58" s="233">
        <f t="shared" si="1"/>
        <v>2092.2370173102531</v>
      </c>
    </row>
    <row r="59" spans="1:9" s="219" customFormat="1">
      <c r="A59" s="37" t="s">
        <v>277</v>
      </c>
      <c r="B59" s="235">
        <v>0</v>
      </c>
      <c r="C59" s="235">
        <v>0</v>
      </c>
      <c r="D59" s="231">
        <f t="shared" si="0"/>
        <v>0</v>
      </c>
      <c r="E59" s="236">
        <v>0</v>
      </c>
      <c r="F59" s="232">
        <f>E59/E64</f>
        <v>0</v>
      </c>
      <c r="G59" s="502">
        <v>0</v>
      </c>
      <c r="H59" s="232">
        <f>G59/G64</f>
        <v>0</v>
      </c>
      <c r="I59" s="233">
        <f t="shared" si="1"/>
        <v>0</v>
      </c>
    </row>
    <row r="60" spans="1:9" s="219" customFormat="1">
      <c r="A60" s="37" t="s">
        <v>282</v>
      </c>
      <c r="B60" s="235">
        <v>0</v>
      </c>
      <c r="C60" s="235">
        <v>0</v>
      </c>
      <c r="D60" s="231">
        <f t="shared" si="0"/>
        <v>0</v>
      </c>
      <c r="E60" s="236">
        <v>0</v>
      </c>
      <c r="F60" s="232">
        <f>E60/E64</f>
        <v>0</v>
      </c>
      <c r="G60" s="502">
        <v>0</v>
      </c>
      <c r="H60" s="232">
        <f>G60/G64</f>
        <v>0</v>
      </c>
      <c r="I60" s="233">
        <f t="shared" si="1"/>
        <v>0</v>
      </c>
    </row>
    <row r="61" spans="1:9" s="219" customFormat="1">
      <c r="A61" s="37" t="s">
        <v>288</v>
      </c>
      <c r="B61" s="235">
        <f>VLOOKUP(A61,[15]進出口值表查詢結果!$C$10:$E$39,3,0)</f>
        <v>388</v>
      </c>
      <c r="C61" s="235">
        <f>VLOOKUP(A61,[15]進出口值表查詢結果!$C$10:$E$39,2,0)</f>
        <v>945812</v>
      </c>
      <c r="D61" s="231">
        <f t="shared" si="0"/>
        <v>2437.6597938144332</v>
      </c>
      <c r="E61" s="236">
        <f>VLOOKUP(A61,[16]進出口值表查詢結果!$C$10:$E$65,3,0)</f>
        <v>3698</v>
      </c>
      <c r="F61" s="232">
        <f>E61/E64</f>
        <v>1.0161546049829495E-2</v>
      </c>
      <c r="G61" s="502">
        <f>VLOOKUP(A61,[16]進出口值表查詢結果!$C$10:$E$65,2,0)</f>
        <v>8522317</v>
      </c>
      <c r="H61" s="232">
        <f>G61/G64</f>
        <v>1.2677383686333768E-2</v>
      </c>
      <c r="I61" s="233">
        <f t="shared" si="1"/>
        <v>2304.5746349378041</v>
      </c>
    </row>
    <row r="62" spans="1:9" s="219" customFormat="1">
      <c r="A62" s="37" t="s">
        <v>336</v>
      </c>
      <c r="B62" s="235">
        <f>VLOOKUP(A62,[15]進出口值表查詢結果!$C$10:$E$39,3,0)</f>
        <v>120</v>
      </c>
      <c r="C62" s="235">
        <f>VLOOKUP(A62,[15]進出口值表查詢結果!$C$10:$E$39,2,0)</f>
        <v>317272</v>
      </c>
      <c r="D62" s="231">
        <f t="shared" si="0"/>
        <v>2643.9333333333334</v>
      </c>
      <c r="E62" s="236">
        <f>VLOOKUP(A62,[16]進出口值表查詢結果!$C$10:$E$65,3,0)</f>
        <v>1645</v>
      </c>
      <c r="F62" s="232">
        <f>E62/E64</f>
        <v>4.5202118042102545E-3</v>
      </c>
      <c r="G62" s="502">
        <f>VLOOKUP(A62,[16]進出口值表查詢結果!$C$10:$E$65,2,0)</f>
        <v>4207689</v>
      </c>
      <c r="H62" s="232">
        <f>G62/G64</f>
        <v>6.2591532192203181E-3</v>
      </c>
      <c r="I62" s="233">
        <f t="shared" si="1"/>
        <v>2557.8656534954407</v>
      </c>
    </row>
    <row r="63" spans="1:9" s="219" customFormat="1">
      <c r="A63" s="37" t="s">
        <v>29</v>
      </c>
      <c r="B63" s="34">
        <f>B64-B48-B42-B13-B8</f>
        <v>76</v>
      </c>
      <c r="C63" s="34">
        <f>C64-C48-C42-C13-C8</f>
        <v>178109</v>
      </c>
      <c r="D63" s="231">
        <f t="shared" si="0"/>
        <v>2343.5394736842104</v>
      </c>
      <c r="E63" s="34">
        <f>E64-E48-E42-E13-E8</f>
        <v>2789</v>
      </c>
      <c r="F63" s="238">
        <f>E63/$E$64</f>
        <v>7.6637511987491793E-3</v>
      </c>
      <c r="G63" s="34">
        <f>G64-G48-G42-G13-G8</f>
        <v>7214353</v>
      </c>
      <c r="H63" s="238">
        <f>G63/$G$64</f>
        <v>1.0731720144844773E-2</v>
      </c>
      <c r="I63" s="233">
        <f t="shared" si="1"/>
        <v>2586.7167443528147</v>
      </c>
    </row>
    <row r="64" spans="1:9" s="219" customFormat="1">
      <c r="A64" s="239" t="s">
        <v>401</v>
      </c>
      <c r="B64" s="235">
        <f>VLOOKUP(A64,[15]進出口值表查詢結果!$C$10:$E$39,3,0)</f>
        <v>32389</v>
      </c>
      <c r="C64" s="235">
        <f>VLOOKUP(A64,[15]進出口值表查詢結果!$C$10:$E$39,2,0)</f>
        <v>58136571</v>
      </c>
      <c r="D64" s="477">
        <f t="shared" ref="D64" si="2">C64/B64</f>
        <v>1794.948007039427</v>
      </c>
      <c r="E64" s="236">
        <f>VLOOKUP(A64,[16]進出口值表查詢結果!$C$10:$E$65,3,0)</f>
        <v>363921</v>
      </c>
      <c r="F64" s="478">
        <f>E64/$E$64</f>
        <v>1</v>
      </c>
      <c r="G64" s="502">
        <f>VLOOKUP(A64,[16]進出口值表查詢結果!$C$10:$E$65,2,0)</f>
        <v>672245726</v>
      </c>
      <c r="H64" s="232">
        <f>G64/$G$64</f>
        <v>1</v>
      </c>
      <c r="I64" s="233">
        <f>G64/E64</f>
        <v>1847.2298273526396</v>
      </c>
    </row>
    <row r="65" spans="1:9" s="219" customFormat="1" ht="6" customHeight="1">
      <c r="A65" s="244"/>
      <c r="B65" s="245"/>
      <c r="C65" s="246"/>
      <c r="D65" s="247"/>
      <c r="E65" s="248"/>
      <c r="F65" s="249"/>
      <c r="G65" s="246"/>
      <c r="H65" s="249"/>
      <c r="I65" s="250"/>
    </row>
    <row r="66" spans="1:9" s="219" customFormat="1" ht="15" customHeight="1">
      <c r="A66" s="251" t="s">
        <v>466</v>
      </c>
      <c r="B66" s="252"/>
      <c r="C66" s="252"/>
      <c r="D66" s="252"/>
    </row>
    <row r="67" spans="1:9" s="219" customFormat="1">
      <c r="A67" s="5"/>
      <c r="B67" s="5"/>
      <c r="C67" s="5"/>
      <c r="D67" s="5"/>
      <c r="E67" s="5"/>
      <c r="F67" s="5"/>
      <c r="G67" s="5"/>
      <c r="H67" s="5"/>
      <c r="I67" s="5"/>
    </row>
  </sheetData>
  <phoneticPr fontId="3" type="noConversion"/>
  <pageMargins left="0.51181102362204722" right="0.51181102362204722" top="0.35433070866141736" bottom="0.35433070866141736" header="0.31496062992125984" footer="0.31496062992125984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66"/>
  <sheetViews>
    <sheetView zoomScaleNormal="100" workbookViewId="0">
      <selection activeCell="A2" sqref="A2"/>
    </sheetView>
  </sheetViews>
  <sheetFormatPr defaultRowHeight="16.5"/>
  <cols>
    <col min="1" max="1" width="19.5" style="258" customWidth="1"/>
    <col min="2" max="2" width="12.125" style="258" customWidth="1"/>
    <col min="3" max="3" width="12.5" style="259" customWidth="1"/>
    <col min="4" max="4" width="13.75" style="260" customWidth="1"/>
    <col min="5" max="5" width="14.625" style="258" customWidth="1"/>
    <col min="6" max="6" width="15.125" style="259" customWidth="1"/>
    <col min="7" max="7" width="12.25" style="292" customWidth="1"/>
    <col min="8" max="8" width="12.5" style="258" customWidth="1"/>
    <col min="9" max="9" width="12.25" style="258" customWidth="1"/>
    <col min="10" max="10" width="11.625" style="258" customWidth="1"/>
    <col min="11" max="256" width="8.875" style="258"/>
    <col min="257" max="257" width="19.5" style="258" customWidth="1"/>
    <col min="258" max="259" width="12.125" style="258" customWidth="1"/>
    <col min="260" max="260" width="13.75" style="258" customWidth="1"/>
    <col min="261" max="261" width="14.625" style="258" customWidth="1"/>
    <col min="262" max="262" width="15.125" style="258" customWidth="1"/>
    <col min="263" max="263" width="12.25" style="258" customWidth="1"/>
    <col min="264" max="264" width="12.5" style="258" customWidth="1"/>
    <col min="265" max="265" width="12.25" style="258" customWidth="1"/>
    <col min="266" max="266" width="11.625" style="258" customWidth="1"/>
    <col min="267" max="512" width="8.875" style="258"/>
    <col min="513" max="513" width="19.5" style="258" customWidth="1"/>
    <col min="514" max="515" width="12.125" style="258" customWidth="1"/>
    <col min="516" max="516" width="13.75" style="258" customWidth="1"/>
    <col min="517" max="517" width="14.625" style="258" customWidth="1"/>
    <col min="518" max="518" width="15.125" style="258" customWidth="1"/>
    <col min="519" max="519" width="12.25" style="258" customWidth="1"/>
    <col min="520" max="520" width="12.5" style="258" customWidth="1"/>
    <col min="521" max="521" width="12.25" style="258" customWidth="1"/>
    <col min="522" max="522" width="11.625" style="258" customWidth="1"/>
    <col min="523" max="768" width="8.875" style="258"/>
    <col min="769" max="769" width="19.5" style="258" customWidth="1"/>
    <col min="770" max="771" width="12.125" style="258" customWidth="1"/>
    <col min="772" max="772" width="13.75" style="258" customWidth="1"/>
    <col min="773" max="773" width="14.625" style="258" customWidth="1"/>
    <col min="774" max="774" width="15.125" style="258" customWidth="1"/>
    <col min="775" max="775" width="12.25" style="258" customWidth="1"/>
    <col min="776" max="776" width="12.5" style="258" customWidth="1"/>
    <col min="777" max="777" width="12.25" style="258" customWidth="1"/>
    <col min="778" max="778" width="11.625" style="258" customWidth="1"/>
    <col min="779" max="1024" width="8.875" style="258"/>
    <col min="1025" max="1025" width="19.5" style="258" customWidth="1"/>
    <col min="1026" max="1027" width="12.125" style="258" customWidth="1"/>
    <col min="1028" max="1028" width="13.75" style="258" customWidth="1"/>
    <col min="1029" max="1029" width="14.625" style="258" customWidth="1"/>
    <col min="1030" max="1030" width="15.125" style="258" customWidth="1"/>
    <col min="1031" max="1031" width="12.25" style="258" customWidth="1"/>
    <col min="1032" max="1032" width="12.5" style="258" customWidth="1"/>
    <col min="1033" max="1033" width="12.25" style="258" customWidth="1"/>
    <col min="1034" max="1034" width="11.625" style="258" customWidth="1"/>
    <col min="1035" max="1280" width="8.875" style="258"/>
    <col min="1281" max="1281" width="19.5" style="258" customWidth="1"/>
    <col min="1282" max="1283" width="12.125" style="258" customWidth="1"/>
    <col min="1284" max="1284" width="13.75" style="258" customWidth="1"/>
    <col min="1285" max="1285" width="14.625" style="258" customWidth="1"/>
    <col min="1286" max="1286" width="15.125" style="258" customWidth="1"/>
    <col min="1287" max="1287" width="12.25" style="258" customWidth="1"/>
    <col min="1288" max="1288" width="12.5" style="258" customWidth="1"/>
    <col min="1289" max="1289" width="12.25" style="258" customWidth="1"/>
    <col min="1290" max="1290" width="11.625" style="258" customWidth="1"/>
    <col min="1291" max="1536" width="8.875" style="258"/>
    <col min="1537" max="1537" width="19.5" style="258" customWidth="1"/>
    <col min="1538" max="1539" width="12.125" style="258" customWidth="1"/>
    <col min="1540" max="1540" width="13.75" style="258" customWidth="1"/>
    <col min="1541" max="1541" width="14.625" style="258" customWidth="1"/>
    <col min="1542" max="1542" width="15.125" style="258" customWidth="1"/>
    <col min="1543" max="1543" width="12.25" style="258" customWidth="1"/>
    <col min="1544" max="1544" width="12.5" style="258" customWidth="1"/>
    <col min="1545" max="1545" width="12.25" style="258" customWidth="1"/>
    <col min="1546" max="1546" width="11.625" style="258" customWidth="1"/>
    <col min="1547" max="1792" width="8.875" style="258"/>
    <col min="1793" max="1793" width="19.5" style="258" customWidth="1"/>
    <col min="1794" max="1795" width="12.125" style="258" customWidth="1"/>
    <col min="1796" max="1796" width="13.75" style="258" customWidth="1"/>
    <col min="1797" max="1797" width="14.625" style="258" customWidth="1"/>
    <col min="1798" max="1798" width="15.125" style="258" customWidth="1"/>
    <col min="1799" max="1799" width="12.25" style="258" customWidth="1"/>
    <col min="1800" max="1800" width="12.5" style="258" customWidth="1"/>
    <col min="1801" max="1801" width="12.25" style="258" customWidth="1"/>
    <col min="1802" max="1802" width="11.625" style="258" customWidth="1"/>
    <col min="1803" max="2048" width="8.875" style="258"/>
    <col min="2049" max="2049" width="19.5" style="258" customWidth="1"/>
    <col min="2050" max="2051" width="12.125" style="258" customWidth="1"/>
    <col min="2052" max="2052" width="13.75" style="258" customWidth="1"/>
    <col min="2053" max="2053" width="14.625" style="258" customWidth="1"/>
    <col min="2054" max="2054" width="15.125" style="258" customWidth="1"/>
    <col min="2055" max="2055" width="12.25" style="258" customWidth="1"/>
    <col min="2056" max="2056" width="12.5" style="258" customWidth="1"/>
    <col min="2057" max="2057" width="12.25" style="258" customWidth="1"/>
    <col min="2058" max="2058" width="11.625" style="258" customWidth="1"/>
    <col min="2059" max="2304" width="8.875" style="258"/>
    <col min="2305" max="2305" width="19.5" style="258" customWidth="1"/>
    <col min="2306" max="2307" width="12.125" style="258" customWidth="1"/>
    <col min="2308" max="2308" width="13.75" style="258" customWidth="1"/>
    <col min="2309" max="2309" width="14.625" style="258" customWidth="1"/>
    <col min="2310" max="2310" width="15.125" style="258" customWidth="1"/>
    <col min="2311" max="2311" width="12.25" style="258" customWidth="1"/>
    <col min="2312" max="2312" width="12.5" style="258" customWidth="1"/>
    <col min="2313" max="2313" width="12.25" style="258" customWidth="1"/>
    <col min="2314" max="2314" width="11.625" style="258" customWidth="1"/>
    <col min="2315" max="2560" width="8.875" style="258"/>
    <col min="2561" max="2561" width="19.5" style="258" customWidth="1"/>
    <col min="2562" max="2563" width="12.125" style="258" customWidth="1"/>
    <col min="2564" max="2564" width="13.75" style="258" customWidth="1"/>
    <col min="2565" max="2565" width="14.625" style="258" customWidth="1"/>
    <col min="2566" max="2566" width="15.125" style="258" customWidth="1"/>
    <col min="2567" max="2567" width="12.25" style="258" customWidth="1"/>
    <col min="2568" max="2568" width="12.5" style="258" customWidth="1"/>
    <col min="2569" max="2569" width="12.25" style="258" customWidth="1"/>
    <col min="2570" max="2570" width="11.625" style="258" customWidth="1"/>
    <col min="2571" max="2816" width="8.875" style="258"/>
    <col min="2817" max="2817" width="19.5" style="258" customWidth="1"/>
    <col min="2818" max="2819" width="12.125" style="258" customWidth="1"/>
    <col min="2820" max="2820" width="13.75" style="258" customWidth="1"/>
    <col min="2821" max="2821" width="14.625" style="258" customWidth="1"/>
    <col min="2822" max="2822" width="15.125" style="258" customWidth="1"/>
    <col min="2823" max="2823" width="12.25" style="258" customWidth="1"/>
    <col min="2824" max="2824" width="12.5" style="258" customWidth="1"/>
    <col min="2825" max="2825" width="12.25" style="258" customWidth="1"/>
    <col min="2826" max="2826" width="11.625" style="258" customWidth="1"/>
    <col min="2827" max="3072" width="8.875" style="258"/>
    <col min="3073" max="3073" width="19.5" style="258" customWidth="1"/>
    <col min="3074" max="3075" width="12.125" style="258" customWidth="1"/>
    <col min="3076" max="3076" width="13.75" style="258" customWidth="1"/>
    <col min="3077" max="3077" width="14.625" style="258" customWidth="1"/>
    <col min="3078" max="3078" width="15.125" style="258" customWidth="1"/>
    <col min="3079" max="3079" width="12.25" style="258" customWidth="1"/>
    <col min="3080" max="3080" width="12.5" style="258" customWidth="1"/>
    <col min="3081" max="3081" width="12.25" style="258" customWidth="1"/>
    <col min="3082" max="3082" width="11.625" style="258" customWidth="1"/>
    <col min="3083" max="3328" width="8.875" style="258"/>
    <col min="3329" max="3329" width="19.5" style="258" customWidth="1"/>
    <col min="3330" max="3331" width="12.125" style="258" customWidth="1"/>
    <col min="3332" max="3332" width="13.75" style="258" customWidth="1"/>
    <col min="3333" max="3333" width="14.625" style="258" customWidth="1"/>
    <col min="3334" max="3334" width="15.125" style="258" customWidth="1"/>
    <col min="3335" max="3335" width="12.25" style="258" customWidth="1"/>
    <col min="3336" max="3336" width="12.5" style="258" customWidth="1"/>
    <col min="3337" max="3337" width="12.25" style="258" customWidth="1"/>
    <col min="3338" max="3338" width="11.625" style="258" customWidth="1"/>
    <col min="3339" max="3584" width="8.875" style="258"/>
    <col min="3585" max="3585" width="19.5" style="258" customWidth="1"/>
    <col min="3586" max="3587" width="12.125" style="258" customWidth="1"/>
    <col min="3588" max="3588" width="13.75" style="258" customWidth="1"/>
    <col min="3589" max="3589" width="14.625" style="258" customWidth="1"/>
    <col min="3590" max="3590" width="15.125" style="258" customWidth="1"/>
    <col min="3591" max="3591" width="12.25" style="258" customWidth="1"/>
    <col min="3592" max="3592" width="12.5" style="258" customWidth="1"/>
    <col min="3593" max="3593" width="12.25" style="258" customWidth="1"/>
    <col min="3594" max="3594" width="11.625" style="258" customWidth="1"/>
    <col min="3595" max="3840" width="8.875" style="258"/>
    <col min="3841" max="3841" width="19.5" style="258" customWidth="1"/>
    <col min="3842" max="3843" width="12.125" style="258" customWidth="1"/>
    <col min="3844" max="3844" width="13.75" style="258" customWidth="1"/>
    <col min="3845" max="3845" width="14.625" style="258" customWidth="1"/>
    <col min="3846" max="3846" width="15.125" style="258" customWidth="1"/>
    <col min="3847" max="3847" width="12.25" style="258" customWidth="1"/>
    <col min="3848" max="3848" width="12.5" style="258" customWidth="1"/>
    <col min="3849" max="3849" width="12.25" style="258" customWidth="1"/>
    <col min="3850" max="3850" width="11.625" style="258" customWidth="1"/>
    <col min="3851" max="4096" width="8.875" style="258"/>
    <col min="4097" max="4097" width="19.5" style="258" customWidth="1"/>
    <col min="4098" max="4099" width="12.125" style="258" customWidth="1"/>
    <col min="4100" max="4100" width="13.75" style="258" customWidth="1"/>
    <col min="4101" max="4101" width="14.625" style="258" customWidth="1"/>
    <col min="4102" max="4102" width="15.125" style="258" customWidth="1"/>
    <col min="4103" max="4103" width="12.25" style="258" customWidth="1"/>
    <col min="4104" max="4104" width="12.5" style="258" customWidth="1"/>
    <col min="4105" max="4105" width="12.25" style="258" customWidth="1"/>
    <col min="4106" max="4106" width="11.625" style="258" customWidth="1"/>
    <col min="4107" max="4352" width="8.875" style="258"/>
    <col min="4353" max="4353" width="19.5" style="258" customWidth="1"/>
    <col min="4354" max="4355" width="12.125" style="258" customWidth="1"/>
    <col min="4356" max="4356" width="13.75" style="258" customWidth="1"/>
    <col min="4357" max="4357" width="14.625" style="258" customWidth="1"/>
    <col min="4358" max="4358" width="15.125" style="258" customWidth="1"/>
    <col min="4359" max="4359" width="12.25" style="258" customWidth="1"/>
    <col min="4360" max="4360" width="12.5" style="258" customWidth="1"/>
    <col min="4361" max="4361" width="12.25" style="258" customWidth="1"/>
    <col min="4362" max="4362" width="11.625" style="258" customWidth="1"/>
    <col min="4363" max="4608" width="8.875" style="258"/>
    <col min="4609" max="4609" width="19.5" style="258" customWidth="1"/>
    <col min="4610" max="4611" width="12.125" style="258" customWidth="1"/>
    <col min="4612" max="4612" width="13.75" style="258" customWidth="1"/>
    <col min="4613" max="4613" width="14.625" style="258" customWidth="1"/>
    <col min="4614" max="4614" width="15.125" style="258" customWidth="1"/>
    <col min="4615" max="4615" width="12.25" style="258" customWidth="1"/>
    <col min="4616" max="4616" width="12.5" style="258" customWidth="1"/>
    <col min="4617" max="4617" width="12.25" style="258" customWidth="1"/>
    <col min="4618" max="4618" width="11.625" style="258" customWidth="1"/>
    <col min="4619" max="4864" width="8.875" style="258"/>
    <col min="4865" max="4865" width="19.5" style="258" customWidth="1"/>
    <col min="4866" max="4867" width="12.125" style="258" customWidth="1"/>
    <col min="4868" max="4868" width="13.75" style="258" customWidth="1"/>
    <col min="4869" max="4869" width="14.625" style="258" customWidth="1"/>
    <col min="4870" max="4870" width="15.125" style="258" customWidth="1"/>
    <col min="4871" max="4871" width="12.25" style="258" customWidth="1"/>
    <col min="4872" max="4872" width="12.5" style="258" customWidth="1"/>
    <col min="4873" max="4873" width="12.25" style="258" customWidth="1"/>
    <col min="4874" max="4874" width="11.625" style="258" customWidth="1"/>
    <col min="4875" max="5120" width="8.875" style="258"/>
    <col min="5121" max="5121" width="19.5" style="258" customWidth="1"/>
    <col min="5122" max="5123" width="12.125" style="258" customWidth="1"/>
    <col min="5124" max="5124" width="13.75" style="258" customWidth="1"/>
    <col min="5125" max="5125" width="14.625" style="258" customWidth="1"/>
    <col min="5126" max="5126" width="15.125" style="258" customWidth="1"/>
    <col min="5127" max="5127" width="12.25" style="258" customWidth="1"/>
    <col min="5128" max="5128" width="12.5" style="258" customWidth="1"/>
    <col min="5129" max="5129" width="12.25" style="258" customWidth="1"/>
    <col min="5130" max="5130" width="11.625" style="258" customWidth="1"/>
    <col min="5131" max="5376" width="8.875" style="258"/>
    <col min="5377" max="5377" width="19.5" style="258" customWidth="1"/>
    <col min="5378" max="5379" width="12.125" style="258" customWidth="1"/>
    <col min="5380" max="5380" width="13.75" style="258" customWidth="1"/>
    <col min="5381" max="5381" width="14.625" style="258" customWidth="1"/>
    <col min="5382" max="5382" width="15.125" style="258" customWidth="1"/>
    <col min="5383" max="5383" width="12.25" style="258" customWidth="1"/>
    <col min="5384" max="5384" width="12.5" style="258" customWidth="1"/>
    <col min="5385" max="5385" width="12.25" style="258" customWidth="1"/>
    <col min="5386" max="5386" width="11.625" style="258" customWidth="1"/>
    <col min="5387" max="5632" width="8.875" style="258"/>
    <col min="5633" max="5633" width="19.5" style="258" customWidth="1"/>
    <col min="5634" max="5635" width="12.125" style="258" customWidth="1"/>
    <col min="5636" max="5636" width="13.75" style="258" customWidth="1"/>
    <col min="5637" max="5637" width="14.625" style="258" customWidth="1"/>
    <col min="5638" max="5638" width="15.125" style="258" customWidth="1"/>
    <col min="5639" max="5639" width="12.25" style="258" customWidth="1"/>
    <col min="5640" max="5640" width="12.5" style="258" customWidth="1"/>
    <col min="5641" max="5641" width="12.25" style="258" customWidth="1"/>
    <col min="5642" max="5642" width="11.625" style="258" customWidth="1"/>
    <col min="5643" max="5888" width="8.875" style="258"/>
    <col min="5889" max="5889" width="19.5" style="258" customWidth="1"/>
    <col min="5890" max="5891" width="12.125" style="258" customWidth="1"/>
    <col min="5892" max="5892" width="13.75" style="258" customWidth="1"/>
    <col min="5893" max="5893" width="14.625" style="258" customWidth="1"/>
    <col min="5894" max="5894" width="15.125" style="258" customWidth="1"/>
    <col min="5895" max="5895" width="12.25" style="258" customWidth="1"/>
    <col min="5896" max="5896" width="12.5" style="258" customWidth="1"/>
    <col min="5897" max="5897" width="12.25" style="258" customWidth="1"/>
    <col min="5898" max="5898" width="11.625" style="258" customWidth="1"/>
    <col min="5899" max="6144" width="8.875" style="258"/>
    <col min="6145" max="6145" width="19.5" style="258" customWidth="1"/>
    <col min="6146" max="6147" width="12.125" style="258" customWidth="1"/>
    <col min="6148" max="6148" width="13.75" style="258" customWidth="1"/>
    <col min="6149" max="6149" width="14.625" style="258" customWidth="1"/>
    <col min="6150" max="6150" width="15.125" style="258" customWidth="1"/>
    <col min="6151" max="6151" width="12.25" style="258" customWidth="1"/>
    <col min="6152" max="6152" width="12.5" style="258" customWidth="1"/>
    <col min="6153" max="6153" width="12.25" style="258" customWidth="1"/>
    <col min="6154" max="6154" width="11.625" style="258" customWidth="1"/>
    <col min="6155" max="6400" width="8.875" style="258"/>
    <col min="6401" max="6401" width="19.5" style="258" customWidth="1"/>
    <col min="6402" max="6403" width="12.125" style="258" customWidth="1"/>
    <col min="6404" max="6404" width="13.75" style="258" customWidth="1"/>
    <col min="6405" max="6405" width="14.625" style="258" customWidth="1"/>
    <col min="6406" max="6406" width="15.125" style="258" customWidth="1"/>
    <col min="6407" max="6407" width="12.25" style="258" customWidth="1"/>
    <col min="6408" max="6408" width="12.5" style="258" customWidth="1"/>
    <col min="6409" max="6409" width="12.25" style="258" customWidth="1"/>
    <col min="6410" max="6410" width="11.625" style="258" customWidth="1"/>
    <col min="6411" max="6656" width="8.875" style="258"/>
    <col min="6657" max="6657" width="19.5" style="258" customWidth="1"/>
    <col min="6658" max="6659" width="12.125" style="258" customWidth="1"/>
    <col min="6660" max="6660" width="13.75" style="258" customWidth="1"/>
    <col min="6661" max="6661" width="14.625" style="258" customWidth="1"/>
    <col min="6662" max="6662" width="15.125" style="258" customWidth="1"/>
    <col min="6663" max="6663" width="12.25" style="258" customWidth="1"/>
    <col min="6664" max="6664" width="12.5" style="258" customWidth="1"/>
    <col min="6665" max="6665" width="12.25" style="258" customWidth="1"/>
    <col min="6666" max="6666" width="11.625" style="258" customWidth="1"/>
    <col min="6667" max="6912" width="8.875" style="258"/>
    <col min="6913" max="6913" width="19.5" style="258" customWidth="1"/>
    <col min="6914" max="6915" width="12.125" style="258" customWidth="1"/>
    <col min="6916" max="6916" width="13.75" style="258" customWidth="1"/>
    <col min="6917" max="6917" width="14.625" style="258" customWidth="1"/>
    <col min="6918" max="6918" width="15.125" style="258" customWidth="1"/>
    <col min="6919" max="6919" width="12.25" style="258" customWidth="1"/>
    <col min="6920" max="6920" width="12.5" style="258" customWidth="1"/>
    <col min="6921" max="6921" width="12.25" style="258" customWidth="1"/>
    <col min="6922" max="6922" width="11.625" style="258" customWidth="1"/>
    <col min="6923" max="7168" width="8.875" style="258"/>
    <col min="7169" max="7169" width="19.5" style="258" customWidth="1"/>
    <col min="7170" max="7171" width="12.125" style="258" customWidth="1"/>
    <col min="7172" max="7172" width="13.75" style="258" customWidth="1"/>
    <col min="7173" max="7173" width="14.625" style="258" customWidth="1"/>
    <col min="7174" max="7174" width="15.125" style="258" customWidth="1"/>
    <col min="7175" max="7175" width="12.25" style="258" customWidth="1"/>
    <col min="7176" max="7176" width="12.5" style="258" customWidth="1"/>
    <col min="7177" max="7177" width="12.25" style="258" customWidth="1"/>
    <col min="7178" max="7178" width="11.625" style="258" customWidth="1"/>
    <col min="7179" max="7424" width="8.875" style="258"/>
    <col min="7425" max="7425" width="19.5" style="258" customWidth="1"/>
    <col min="7426" max="7427" width="12.125" style="258" customWidth="1"/>
    <col min="7428" max="7428" width="13.75" style="258" customWidth="1"/>
    <col min="7429" max="7429" width="14.625" style="258" customWidth="1"/>
    <col min="7430" max="7430" width="15.125" style="258" customWidth="1"/>
    <col min="7431" max="7431" width="12.25" style="258" customWidth="1"/>
    <col min="7432" max="7432" width="12.5" style="258" customWidth="1"/>
    <col min="7433" max="7433" width="12.25" style="258" customWidth="1"/>
    <col min="7434" max="7434" width="11.625" style="258" customWidth="1"/>
    <col min="7435" max="7680" width="8.875" style="258"/>
    <col min="7681" max="7681" width="19.5" style="258" customWidth="1"/>
    <col min="7682" max="7683" width="12.125" style="258" customWidth="1"/>
    <col min="7684" max="7684" width="13.75" style="258" customWidth="1"/>
    <col min="7685" max="7685" width="14.625" style="258" customWidth="1"/>
    <col min="7686" max="7686" width="15.125" style="258" customWidth="1"/>
    <col min="7687" max="7687" width="12.25" style="258" customWidth="1"/>
    <col min="7688" max="7688" width="12.5" style="258" customWidth="1"/>
    <col min="7689" max="7689" width="12.25" style="258" customWidth="1"/>
    <col min="7690" max="7690" width="11.625" style="258" customWidth="1"/>
    <col min="7691" max="7936" width="8.875" style="258"/>
    <col min="7937" max="7937" width="19.5" style="258" customWidth="1"/>
    <col min="7938" max="7939" width="12.125" style="258" customWidth="1"/>
    <col min="7940" max="7940" width="13.75" style="258" customWidth="1"/>
    <col min="7941" max="7941" width="14.625" style="258" customWidth="1"/>
    <col min="7942" max="7942" width="15.125" style="258" customWidth="1"/>
    <col min="7943" max="7943" width="12.25" style="258" customWidth="1"/>
    <col min="7944" max="7944" width="12.5" style="258" customWidth="1"/>
    <col min="7945" max="7945" width="12.25" style="258" customWidth="1"/>
    <col min="7946" max="7946" width="11.625" style="258" customWidth="1"/>
    <col min="7947" max="8192" width="8.875" style="258"/>
    <col min="8193" max="8193" width="19.5" style="258" customWidth="1"/>
    <col min="8194" max="8195" width="12.125" style="258" customWidth="1"/>
    <col min="8196" max="8196" width="13.75" style="258" customWidth="1"/>
    <col min="8197" max="8197" width="14.625" style="258" customWidth="1"/>
    <col min="8198" max="8198" width="15.125" style="258" customWidth="1"/>
    <col min="8199" max="8199" width="12.25" style="258" customWidth="1"/>
    <col min="8200" max="8200" width="12.5" style="258" customWidth="1"/>
    <col min="8201" max="8201" width="12.25" style="258" customWidth="1"/>
    <col min="8202" max="8202" width="11.625" style="258" customWidth="1"/>
    <col min="8203" max="8448" width="8.875" style="258"/>
    <col min="8449" max="8449" width="19.5" style="258" customWidth="1"/>
    <col min="8450" max="8451" width="12.125" style="258" customWidth="1"/>
    <col min="8452" max="8452" width="13.75" style="258" customWidth="1"/>
    <col min="8453" max="8453" width="14.625" style="258" customWidth="1"/>
    <col min="8454" max="8454" width="15.125" style="258" customWidth="1"/>
    <col min="8455" max="8455" width="12.25" style="258" customWidth="1"/>
    <col min="8456" max="8456" width="12.5" style="258" customWidth="1"/>
    <col min="8457" max="8457" width="12.25" style="258" customWidth="1"/>
    <col min="8458" max="8458" width="11.625" style="258" customWidth="1"/>
    <col min="8459" max="8704" width="8.875" style="258"/>
    <col min="8705" max="8705" width="19.5" style="258" customWidth="1"/>
    <col min="8706" max="8707" width="12.125" style="258" customWidth="1"/>
    <col min="8708" max="8708" width="13.75" style="258" customWidth="1"/>
    <col min="8709" max="8709" width="14.625" style="258" customWidth="1"/>
    <col min="8710" max="8710" width="15.125" style="258" customWidth="1"/>
    <col min="8711" max="8711" width="12.25" style="258" customWidth="1"/>
    <col min="8712" max="8712" width="12.5" style="258" customWidth="1"/>
    <col min="8713" max="8713" width="12.25" style="258" customWidth="1"/>
    <col min="8714" max="8714" width="11.625" style="258" customWidth="1"/>
    <col min="8715" max="8960" width="8.875" style="258"/>
    <col min="8961" max="8961" width="19.5" style="258" customWidth="1"/>
    <col min="8962" max="8963" width="12.125" style="258" customWidth="1"/>
    <col min="8964" max="8964" width="13.75" style="258" customWidth="1"/>
    <col min="8965" max="8965" width="14.625" style="258" customWidth="1"/>
    <col min="8966" max="8966" width="15.125" style="258" customWidth="1"/>
    <col min="8967" max="8967" width="12.25" style="258" customWidth="1"/>
    <col min="8968" max="8968" width="12.5" style="258" customWidth="1"/>
    <col min="8969" max="8969" width="12.25" style="258" customWidth="1"/>
    <col min="8970" max="8970" width="11.625" style="258" customWidth="1"/>
    <col min="8971" max="9216" width="8.875" style="258"/>
    <col min="9217" max="9217" width="19.5" style="258" customWidth="1"/>
    <col min="9218" max="9219" width="12.125" style="258" customWidth="1"/>
    <col min="9220" max="9220" width="13.75" style="258" customWidth="1"/>
    <col min="9221" max="9221" width="14.625" style="258" customWidth="1"/>
    <col min="9222" max="9222" width="15.125" style="258" customWidth="1"/>
    <col min="9223" max="9223" width="12.25" style="258" customWidth="1"/>
    <col min="9224" max="9224" width="12.5" style="258" customWidth="1"/>
    <col min="9225" max="9225" width="12.25" style="258" customWidth="1"/>
    <col min="9226" max="9226" width="11.625" style="258" customWidth="1"/>
    <col min="9227" max="9472" width="8.875" style="258"/>
    <col min="9473" max="9473" width="19.5" style="258" customWidth="1"/>
    <col min="9474" max="9475" width="12.125" style="258" customWidth="1"/>
    <col min="9476" max="9476" width="13.75" style="258" customWidth="1"/>
    <col min="9477" max="9477" width="14.625" style="258" customWidth="1"/>
    <col min="9478" max="9478" width="15.125" style="258" customWidth="1"/>
    <col min="9479" max="9479" width="12.25" style="258" customWidth="1"/>
    <col min="9480" max="9480" width="12.5" style="258" customWidth="1"/>
    <col min="9481" max="9481" width="12.25" style="258" customWidth="1"/>
    <col min="9482" max="9482" width="11.625" style="258" customWidth="1"/>
    <col min="9483" max="9728" width="8.875" style="258"/>
    <col min="9729" max="9729" width="19.5" style="258" customWidth="1"/>
    <col min="9730" max="9731" width="12.125" style="258" customWidth="1"/>
    <col min="9732" max="9732" width="13.75" style="258" customWidth="1"/>
    <col min="9733" max="9733" width="14.625" style="258" customWidth="1"/>
    <col min="9734" max="9734" width="15.125" style="258" customWidth="1"/>
    <col min="9735" max="9735" width="12.25" style="258" customWidth="1"/>
    <col min="9736" max="9736" width="12.5" style="258" customWidth="1"/>
    <col min="9737" max="9737" width="12.25" style="258" customWidth="1"/>
    <col min="9738" max="9738" width="11.625" style="258" customWidth="1"/>
    <col min="9739" max="9984" width="8.875" style="258"/>
    <col min="9985" max="9985" width="19.5" style="258" customWidth="1"/>
    <col min="9986" max="9987" width="12.125" style="258" customWidth="1"/>
    <col min="9988" max="9988" width="13.75" style="258" customWidth="1"/>
    <col min="9989" max="9989" width="14.625" style="258" customWidth="1"/>
    <col min="9990" max="9990" width="15.125" style="258" customWidth="1"/>
    <col min="9991" max="9991" width="12.25" style="258" customWidth="1"/>
    <col min="9992" max="9992" width="12.5" style="258" customWidth="1"/>
    <col min="9993" max="9993" width="12.25" style="258" customWidth="1"/>
    <col min="9994" max="9994" width="11.625" style="258" customWidth="1"/>
    <col min="9995" max="10240" width="8.875" style="258"/>
    <col min="10241" max="10241" width="19.5" style="258" customWidth="1"/>
    <col min="10242" max="10243" width="12.125" style="258" customWidth="1"/>
    <col min="10244" max="10244" width="13.75" style="258" customWidth="1"/>
    <col min="10245" max="10245" width="14.625" style="258" customWidth="1"/>
    <col min="10246" max="10246" width="15.125" style="258" customWidth="1"/>
    <col min="10247" max="10247" width="12.25" style="258" customWidth="1"/>
    <col min="10248" max="10248" width="12.5" style="258" customWidth="1"/>
    <col min="10249" max="10249" width="12.25" style="258" customWidth="1"/>
    <col min="10250" max="10250" width="11.625" style="258" customWidth="1"/>
    <col min="10251" max="10496" width="8.875" style="258"/>
    <col min="10497" max="10497" width="19.5" style="258" customWidth="1"/>
    <col min="10498" max="10499" width="12.125" style="258" customWidth="1"/>
    <col min="10500" max="10500" width="13.75" style="258" customWidth="1"/>
    <col min="10501" max="10501" width="14.625" style="258" customWidth="1"/>
    <col min="10502" max="10502" width="15.125" style="258" customWidth="1"/>
    <col min="10503" max="10503" width="12.25" style="258" customWidth="1"/>
    <col min="10504" max="10504" width="12.5" style="258" customWidth="1"/>
    <col min="10505" max="10505" width="12.25" style="258" customWidth="1"/>
    <col min="10506" max="10506" width="11.625" style="258" customWidth="1"/>
    <col min="10507" max="10752" width="8.875" style="258"/>
    <col min="10753" max="10753" width="19.5" style="258" customWidth="1"/>
    <col min="10754" max="10755" width="12.125" style="258" customWidth="1"/>
    <col min="10756" max="10756" width="13.75" style="258" customWidth="1"/>
    <col min="10757" max="10757" width="14.625" style="258" customWidth="1"/>
    <col min="10758" max="10758" width="15.125" style="258" customWidth="1"/>
    <col min="10759" max="10759" width="12.25" style="258" customWidth="1"/>
    <col min="10760" max="10760" width="12.5" style="258" customWidth="1"/>
    <col min="10761" max="10761" width="12.25" style="258" customWidth="1"/>
    <col min="10762" max="10762" width="11.625" style="258" customWidth="1"/>
    <col min="10763" max="11008" width="8.875" style="258"/>
    <col min="11009" max="11009" width="19.5" style="258" customWidth="1"/>
    <col min="11010" max="11011" width="12.125" style="258" customWidth="1"/>
    <col min="11012" max="11012" width="13.75" style="258" customWidth="1"/>
    <col min="11013" max="11013" width="14.625" style="258" customWidth="1"/>
    <col min="11014" max="11014" width="15.125" style="258" customWidth="1"/>
    <col min="11015" max="11015" width="12.25" style="258" customWidth="1"/>
    <col min="11016" max="11016" width="12.5" style="258" customWidth="1"/>
    <col min="11017" max="11017" width="12.25" style="258" customWidth="1"/>
    <col min="11018" max="11018" width="11.625" style="258" customWidth="1"/>
    <col min="11019" max="11264" width="8.875" style="258"/>
    <col min="11265" max="11265" width="19.5" style="258" customWidth="1"/>
    <col min="11266" max="11267" width="12.125" style="258" customWidth="1"/>
    <col min="11268" max="11268" width="13.75" style="258" customWidth="1"/>
    <col min="11269" max="11269" width="14.625" style="258" customWidth="1"/>
    <col min="11270" max="11270" width="15.125" style="258" customWidth="1"/>
    <col min="11271" max="11271" width="12.25" style="258" customWidth="1"/>
    <col min="11272" max="11272" width="12.5" style="258" customWidth="1"/>
    <col min="11273" max="11273" width="12.25" style="258" customWidth="1"/>
    <col min="11274" max="11274" width="11.625" style="258" customWidth="1"/>
    <col min="11275" max="11520" width="8.875" style="258"/>
    <col min="11521" max="11521" width="19.5" style="258" customWidth="1"/>
    <col min="11522" max="11523" width="12.125" style="258" customWidth="1"/>
    <col min="11524" max="11524" width="13.75" style="258" customWidth="1"/>
    <col min="11525" max="11525" width="14.625" style="258" customWidth="1"/>
    <col min="11526" max="11526" width="15.125" style="258" customWidth="1"/>
    <col min="11527" max="11527" width="12.25" style="258" customWidth="1"/>
    <col min="11528" max="11528" width="12.5" style="258" customWidth="1"/>
    <col min="11529" max="11529" width="12.25" style="258" customWidth="1"/>
    <col min="11530" max="11530" width="11.625" style="258" customWidth="1"/>
    <col min="11531" max="11776" width="8.875" style="258"/>
    <col min="11777" max="11777" width="19.5" style="258" customWidth="1"/>
    <col min="11778" max="11779" width="12.125" style="258" customWidth="1"/>
    <col min="11780" max="11780" width="13.75" style="258" customWidth="1"/>
    <col min="11781" max="11781" width="14.625" style="258" customWidth="1"/>
    <col min="11782" max="11782" width="15.125" style="258" customWidth="1"/>
    <col min="11783" max="11783" width="12.25" style="258" customWidth="1"/>
    <col min="11784" max="11784" width="12.5" style="258" customWidth="1"/>
    <col min="11785" max="11785" width="12.25" style="258" customWidth="1"/>
    <col min="11786" max="11786" width="11.625" style="258" customWidth="1"/>
    <col min="11787" max="12032" width="8.875" style="258"/>
    <col min="12033" max="12033" width="19.5" style="258" customWidth="1"/>
    <col min="12034" max="12035" width="12.125" style="258" customWidth="1"/>
    <col min="12036" max="12036" width="13.75" style="258" customWidth="1"/>
    <col min="12037" max="12037" width="14.625" style="258" customWidth="1"/>
    <col min="12038" max="12038" width="15.125" style="258" customWidth="1"/>
    <col min="12039" max="12039" width="12.25" style="258" customWidth="1"/>
    <col min="12040" max="12040" width="12.5" style="258" customWidth="1"/>
    <col min="12041" max="12041" width="12.25" style="258" customWidth="1"/>
    <col min="12042" max="12042" width="11.625" style="258" customWidth="1"/>
    <col min="12043" max="12288" width="8.875" style="258"/>
    <col min="12289" max="12289" width="19.5" style="258" customWidth="1"/>
    <col min="12290" max="12291" width="12.125" style="258" customWidth="1"/>
    <col min="12292" max="12292" width="13.75" style="258" customWidth="1"/>
    <col min="12293" max="12293" width="14.625" style="258" customWidth="1"/>
    <col min="12294" max="12294" width="15.125" style="258" customWidth="1"/>
    <col min="12295" max="12295" width="12.25" style="258" customWidth="1"/>
    <col min="12296" max="12296" width="12.5" style="258" customWidth="1"/>
    <col min="12297" max="12297" width="12.25" style="258" customWidth="1"/>
    <col min="12298" max="12298" width="11.625" style="258" customWidth="1"/>
    <col min="12299" max="12544" width="8.875" style="258"/>
    <col min="12545" max="12545" width="19.5" style="258" customWidth="1"/>
    <col min="12546" max="12547" width="12.125" style="258" customWidth="1"/>
    <col min="12548" max="12548" width="13.75" style="258" customWidth="1"/>
    <col min="12549" max="12549" width="14.625" style="258" customWidth="1"/>
    <col min="12550" max="12550" width="15.125" style="258" customWidth="1"/>
    <col min="12551" max="12551" width="12.25" style="258" customWidth="1"/>
    <col min="12552" max="12552" width="12.5" style="258" customWidth="1"/>
    <col min="12553" max="12553" width="12.25" style="258" customWidth="1"/>
    <col min="12554" max="12554" width="11.625" style="258" customWidth="1"/>
    <col min="12555" max="12800" width="8.875" style="258"/>
    <col min="12801" max="12801" width="19.5" style="258" customWidth="1"/>
    <col min="12802" max="12803" width="12.125" style="258" customWidth="1"/>
    <col min="12804" max="12804" width="13.75" style="258" customWidth="1"/>
    <col min="12805" max="12805" width="14.625" style="258" customWidth="1"/>
    <col min="12806" max="12806" width="15.125" style="258" customWidth="1"/>
    <col min="12807" max="12807" width="12.25" style="258" customWidth="1"/>
    <col min="12808" max="12808" width="12.5" style="258" customWidth="1"/>
    <col min="12809" max="12809" width="12.25" style="258" customWidth="1"/>
    <col min="12810" max="12810" width="11.625" style="258" customWidth="1"/>
    <col min="12811" max="13056" width="8.875" style="258"/>
    <col min="13057" max="13057" width="19.5" style="258" customWidth="1"/>
    <col min="13058" max="13059" width="12.125" style="258" customWidth="1"/>
    <col min="13060" max="13060" width="13.75" style="258" customWidth="1"/>
    <col min="13061" max="13061" width="14.625" style="258" customWidth="1"/>
    <col min="13062" max="13062" width="15.125" style="258" customWidth="1"/>
    <col min="13063" max="13063" width="12.25" style="258" customWidth="1"/>
    <col min="13064" max="13064" width="12.5" style="258" customWidth="1"/>
    <col min="13065" max="13065" width="12.25" style="258" customWidth="1"/>
    <col min="13066" max="13066" width="11.625" style="258" customWidth="1"/>
    <col min="13067" max="13312" width="8.875" style="258"/>
    <col min="13313" max="13313" width="19.5" style="258" customWidth="1"/>
    <col min="13314" max="13315" width="12.125" style="258" customWidth="1"/>
    <col min="13316" max="13316" width="13.75" style="258" customWidth="1"/>
    <col min="13317" max="13317" width="14.625" style="258" customWidth="1"/>
    <col min="13318" max="13318" width="15.125" style="258" customWidth="1"/>
    <col min="13319" max="13319" width="12.25" style="258" customWidth="1"/>
    <col min="13320" max="13320" width="12.5" style="258" customWidth="1"/>
    <col min="13321" max="13321" width="12.25" style="258" customWidth="1"/>
    <col min="13322" max="13322" width="11.625" style="258" customWidth="1"/>
    <col min="13323" max="13568" width="8.875" style="258"/>
    <col min="13569" max="13569" width="19.5" style="258" customWidth="1"/>
    <col min="13570" max="13571" width="12.125" style="258" customWidth="1"/>
    <col min="13572" max="13572" width="13.75" style="258" customWidth="1"/>
    <col min="13573" max="13573" width="14.625" style="258" customWidth="1"/>
    <col min="13574" max="13574" width="15.125" style="258" customWidth="1"/>
    <col min="13575" max="13575" width="12.25" style="258" customWidth="1"/>
    <col min="13576" max="13576" width="12.5" style="258" customWidth="1"/>
    <col min="13577" max="13577" width="12.25" style="258" customWidth="1"/>
    <col min="13578" max="13578" width="11.625" style="258" customWidth="1"/>
    <col min="13579" max="13824" width="8.875" style="258"/>
    <col min="13825" max="13825" width="19.5" style="258" customWidth="1"/>
    <col min="13826" max="13827" width="12.125" style="258" customWidth="1"/>
    <col min="13828" max="13828" width="13.75" style="258" customWidth="1"/>
    <col min="13829" max="13829" width="14.625" style="258" customWidth="1"/>
    <col min="13830" max="13830" width="15.125" style="258" customWidth="1"/>
    <col min="13831" max="13831" width="12.25" style="258" customWidth="1"/>
    <col min="13832" max="13832" width="12.5" style="258" customWidth="1"/>
    <col min="13833" max="13833" width="12.25" style="258" customWidth="1"/>
    <col min="13834" max="13834" width="11.625" style="258" customWidth="1"/>
    <col min="13835" max="14080" width="8.875" style="258"/>
    <col min="14081" max="14081" width="19.5" style="258" customWidth="1"/>
    <col min="14082" max="14083" width="12.125" style="258" customWidth="1"/>
    <col min="14084" max="14084" width="13.75" style="258" customWidth="1"/>
    <col min="14085" max="14085" width="14.625" style="258" customWidth="1"/>
    <col min="14086" max="14086" width="15.125" style="258" customWidth="1"/>
    <col min="14087" max="14087" width="12.25" style="258" customWidth="1"/>
    <col min="14088" max="14088" width="12.5" style="258" customWidth="1"/>
    <col min="14089" max="14089" width="12.25" style="258" customWidth="1"/>
    <col min="14090" max="14090" width="11.625" style="258" customWidth="1"/>
    <col min="14091" max="14336" width="8.875" style="258"/>
    <col min="14337" max="14337" width="19.5" style="258" customWidth="1"/>
    <col min="14338" max="14339" width="12.125" style="258" customWidth="1"/>
    <col min="14340" max="14340" width="13.75" style="258" customWidth="1"/>
    <col min="14341" max="14341" width="14.625" style="258" customWidth="1"/>
    <col min="14342" max="14342" width="15.125" style="258" customWidth="1"/>
    <col min="14343" max="14343" width="12.25" style="258" customWidth="1"/>
    <col min="14344" max="14344" width="12.5" style="258" customWidth="1"/>
    <col min="14345" max="14345" width="12.25" style="258" customWidth="1"/>
    <col min="14346" max="14346" width="11.625" style="258" customWidth="1"/>
    <col min="14347" max="14592" width="8.875" style="258"/>
    <col min="14593" max="14593" width="19.5" style="258" customWidth="1"/>
    <col min="14594" max="14595" width="12.125" style="258" customWidth="1"/>
    <col min="14596" max="14596" width="13.75" style="258" customWidth="1"/>
    <col min="14597" max="14597" width="14.625" style="258" customWidth="1"/>
    <col min="14598" max="14598" width="15.125" style="258" customWidth="1"/>
    <col min="14599" max="14599" width="12.25" style="258" customWidth="1"/>
    <col min="14600" max="14600" width="12.5" style="258" customWidth="1"/>
    <col min="14601" max="14601" width="12.25" style="258" customWidth="1"/>
    <col min="14602" max="14602" width="11.625" style="258" customWidth="1"/>
    <col min="14603" max="14848" width="8.875" style="258"/>
    <col min="14849" max="14849" width="19.5" style="258" customWidth="1"/>
    <col min="14850" max="14851" width="12.125" style="258" customWidth="1"/>
    <col min="14852" max="14852" width="13.75" style="258" customWidth="1"/>
    <col min="14853" max="14853" width="14.625" style="258" customWidth="1"/>
    <col min="14854" max="14854" width="15.125" style="258" customWidth="1"/>
    <col min="14855" max="14855" width="12.25" style="258" customWidth="1"/>
    <col min="14856" max="14856" width="12.5" style="258" customWidth="1"/>
    <col min="14857" max="14857" width="12.25" style="258" customWidth="1"/>
    <col min="14858" max="14858" width="11.625" style="258" customWidth="1"/>
    <col min="14859" max="15104" width="8.875" style="258"/>
    <col min="15105" max="15105" width="19.5" style="258" customWidth="1"/>
    <col min="15106" max="15107" width="12.125" style="258" customWidth="1"/>
    <col min="15108" max="15108" width="13.75" style="258" customWidth="1"/>
    <col min="15109" max="15109" width="14.625" style="258" customWidth="1"/>
    <col min="15110" max="15110" width="15.125" style="258" customWidth="1"/>
    <col min="15111" max="15111" width="12.25" style="258" customWidth="1"/>
    <col min="15112" max="15112" width="12.5" style="258" customWidth="1"/>
    <col min="15113" max="15113" width="12.25" style="258" customWidth="1"/>
    <col min="15114" max="15114" width="11.625" style="258" customWidth="1"/>
    <col min="15115" max="15360" width="8.875" style="258"/>
    <col min="15361" max="15361" width="19.5" style="258" customWidth="1"/>
    <col min="15362" max="15363" width="12.125" style="258" customWidth="1"/>
    <col min="15364" max="15364" width="13.75" style="258" customWidth="1"/>
    <col min="15365" max="15365" width="14.625" style="258" customWidth="1"/>
    <col min="15366" max="15366" width="15.125" style="258" customWidth="1"/>
    <col min="15367" max="15367" width="12.25" style="258" customWidth="1"/>
    <col min="15368" max="15368" width="12.5" style="258" customWidth="1"/>
    <col min="15369" max="15369" width="12.25" style="258" customWidth="1"/>
    <col min="15370" max="15370" width="11.625" style="258" customWidth="1"/>
    <col min="15371" max="15616" width="8.875" style="258"/>
    <col min="15617" max="15617" width="19.5" style="258" customWidth="1"/>
    <col min="15618" max="15619" width="12.125" style="258" customWidth="1"/>
    <col min="15620" max="15620" width="13.75" style="258" customWidth="1"/>
    <col min="15621" max="15621" width="14.625" style="258" customWidth="1"/>
    <col min="15622" max="15622" width="15.125" style="258" customWidth="1"/>
    <col min="15623" max="15623" width="12.25" style="258" customWidth="1"/>
    <col min="15624" max="15624" width="12.5" style="258" customWidth="1"/>
    <col min="15625" max="15625" width="12.25" style="258" customWidth="1"/>
    <col min="15626" max="15626" width="11.625" style="258" customWidth="1"/>
    <col min="15627" max="15872" width="8.875" style="258"/>
    <col min="15873" max="15873" width="19.5" style="258" customWidth="1"/>
    <col min="15874" max="15875" width="12.125" style="258" customWidth="1"/>
    <col min="15876" max="15876" width="13.75" style="258" customWidth="1"/>
    <col min="15877" max="15877" width="14.625" style="258" customWidth="1"/>
    <col min="15878" max="15878" width="15.125" style="258" customWidth="1"/>
    <col min="15879" max="15879" width="12.25" style="258" customWidth="1"/>
    <col min="15880" max="15880" width="12.5" style="258" customWidth="1"/>
    <col min="15881" max="15881" width="12.25" style="258" customWidth="1"/>
    <col min="15882" max="15882" width="11.625" style="258" customWidth="1"/>
    <col min="15883" max="16128" width="8.875" style="258"/>
    <col min="16129" max="16129" width="19.5" style="258" customWidth="1"/>
    <col min="16130" max="16131" width="12.125" style="258" customWidth="1"/>
    <col min="16132" max="16132" width="13.75" style="258" customWidth="1"/>
    <col min="16133" max="16133" width="14.625" style="258" customWidth="1"/>
    <col min="16134" max="16134" width="15.125" style="258" customWidth="1"/>
    <col min="16135" max="16135" width="12.25" style="258" customWidth="1"/>
    <col min="16136" max="16136" width="12.5" style="258" customWidth="1"/>
    <col min="16137" max="16137" width="12.25" style="258" customWidth="1"/>
    <col min="16138" max="16138" width="11.625" style="258" customWidth="1"/>
    <col min="16139" max="16384" width="8.875" style="258"/>
  </cols>
  <sheetData>
    <row r="1" spans="1:10" ht="19.5">
      <c r="A1" s="253" t="s">
        <v>507</v>
      </c>
      <c r="B1" s="254"/>
      <c r="C1" s="255"/>
      <c r="D1" s="256"/>
      <c r="E1" s="254"/>
      <c r="F1" s="255"/>
      <c r="G1" s="257"/>
    </row>
    <row r="2" spans="1:10" ht="9.75" customHeight="1">
      <c r="G2" s="261"/>
    </row>
    <row r="3" spans="1:10" ht="17.25">
      <c r="A3" s="262" t="s">
        <v>153</v>
      </c>
      <c r="B3" s="263"/>
      <c r="C3" s="263"/>
      <c r="D3" s="263"/>
      <c r="E3" s="264"/>
      <c r="F3" s="264"/>
      <c r="G3" s="264"/>
      <c r="H3" s="264"/>
      <c r="I3" s="264"/>
      <c r="J3" s="265"/>
    </row>
    <row r="4" spans="1:10" ht="17.25">
      <c r="A4" s="266" t="s">
        <v>154</v>
      </c>
      <c r="B4" s="267"/>
      <c r="C4" s="267"/>
      <c r="D4" s="267"/>
      <c r="E4" s="268"/>
      <c r="F4" s="268"/>
      <c r="G4" s="268"/>
      <c r="H4" s="268"/>
      <c r="I4" s="268"/>
      <c r="J4" s="269"/>
    </row>
    <row r="5" spans="1:10">
      <c r="A5" s="67" t="s">
        <v>501</v>
      </c>
      <c r="B5" s="8" t="s">
        <v>446</v>
      </c>
      <c r="C5" s="535" t="s">
        <v>463</v>
      </c>
      <c r="D5" s="69" t="s">
        <v>155</v>
      </c>
      <c r="E5" s="8" t="s">
        <v>446</v>
      </c>
      <c r="F5" s="535" t="s">
        <v>463</v>
      </c>
      <c r="G5" s="71" t="s">
        <v>156</v>
      </c>
      <c r="H5" s="8" t="s">
        <v>446</v>
      </c>
      <c r="I5" s="68" t="s">
        <v>447</v>
      </c>
      <c r="J5" s="198" t="s">
        <v>36</v>
      </c>
    </row>
    <row r="6" spans="1:10">
      <c r="A6" s="271"/>
      <c r="B6" s="270" t="s">
        <v>32</v>
      </c>
      <c r="C6" s="531" t="s">
        <v>32</v>
      </c>
      <c r="D6" s="463" t="s">
        <v>1</v>
      </c>
      <c r="E6" s="272" t="s">
        <v>33</v>
      </c>
      <c r="F6" s="537" t="s">
        <v>33</v>
      </c>
      <c r="G6" s="463" t="s">
        <v>1</v>
      </c>
      <c r="H6" s="273" t="s">
        <v>35</v>
      </c>
      <c r="I6" s="465" t="s">
        <v>415</v>
      </c>
      <c r="J6" s="463" t="s">
        <v>1</v>
      </c>
    </row>
    <row r="7" spans="1:10">
      <c r="A7" s="274" t="s">
        <v>4</v>
      </c>
      <c r="B7" s="275"/>
      <c r="C7" s="532"/>
      <c r="D7" s="201"/>
      <c r="E7" s="276"/>
      <c r="F7" s="538"/>
      <c r="G7" s="464"/>
      <c r="H7" s="277"/>
      <c r="I7" s="80"/>
      <c r="J7" s="202"/>
    </row>
    <row r="8" spans="1:10">
      <c r="A8" s="274" t="s">
        <v>5</v>
      </c>
      <c r="B8" s="278">
        <f>SUM(B9:B11)</f>
        <v>111093</v>
      </c>
      <c r="C8" s="533">
        <v>160158</v>
      </c>
      <c r="D8" s="468">
        <f>IF(C8,(B8-C8)/C8,0)</f>
        <v>-0.30635372569587532</v>
      </c>
      <c r="E8" s="279">
        <f>SUM(E9:E11)</f>
        <v>231077579</v>
      </c>
      <c r="F8" s="529">
        <v>349521912</v>
      </c>
      <c r="G8" s="467">
        <f>IF(F8,(E8-F8)/F8,0)</f>
        <v>-0.33887527200297529</v>
      </c>
      <c r="H8" s="83">
        <f>IF(B8,E8/B8,0)</f>
        <v>2080.0372570729028</v>
      </c>
      <c r="I8" s="84">
        <f>IF(C8,F8/C8,0)</f>
        <v>2182.3568725883192</v>
      </c>
      <c r="J8" s="469">
        <f t="shared" ref="J8:J64" si="0">IF(I8,(H8-I8)/I8,0)</f>
        <v>-4.688491456214644E-2</v>
      </c>
    </row>
    <row r="9" spans="1:10">
      <c r="A9" s="280" t="s">
        <v>160</v>
      </c>
      <c r="B9" s="281">
        <f>電輔車!E9</f>
        <v>98267</v>
      </c>
      <c r="C9" s="529">
        <v>142311</v>
      </c>
      <c r="D9" s="468">
        <f t="shared" ref="D9:D64" si="1">IF(C9,(B9-C9)/C9,0)</f>
        <v>-0.30949118479948845</v>
      </c>
      <c r="E9" s="282">
        <f>電輔車!G9</f>
        <v>205109527</v>
      </c>
      <c r="F9" s="530">
        <v>310937011</v>
      </c>
      <c r="G9" s="467">
        <f t="shared" ref="G9:G64" si="2">IF(F9,(E9-F9)/F9,0)</f>
        <v>-0.34035023254275765</v>
      </c>
      <c r="H9" s="83">
        <f t="shared" ref="H9:H11" si="3">IF(B9,E9/B9,0)</f>
        <v>2087.2676178167644</v>
      </c>
      <c r="I9" s="84">
        <f t="shared" ref="I9:I11" si="4">IF(C9,F9/C9,0)</f>
        <v>2184.9119955590222</v>
      </c>
      <c r="J9" s="469">
        <f t="shared" si="0"/>
        <v>-4.4690302374066529E-2</v>
      </c>
    </row>
    <row r="10" spans="1:10">
      <c r="A10" s="283" t="s">
        <v>6</v>
      </c>
      <c r="B10" s="281">
        <f>電輔車!E10</f>
        <v>12324</v>
      </c>
      <c r="C10" s="529">
        <v>16703</v>
      </c>
      <c r="D10" s="468">
        <f t="shared" si="1"/>
        <v>-0.26216847272944982</v>
      </c>
      <c r="E10" s="282">
        <f>電輔車!G10</f>
        <v>24879520</v>
      </c>
      <c r="F10" s="530">
        <v>36230128</v>
      </c>
      <c r="G10" s="467">
        <f t="shared" si="2"/>
        <v>-0.313291965184335</v>
      </c>
      <c r="H10" s="83">
        <f t="shared" si="3"/>
        <v>2018.7861084063616</v>
      </c>
      <c r="I10" s="84">
        <f t="shared" si="4"/>
        <v>2169.0790875890557</v>
      </c>
      <c r="J10" s="469">
        <f t="shared" si="0"/>
        <v>-6.9288842459748978E-2</v>
      </c>
    </row>
    <row r="11" spans="1:10">
      <c r="A11" s="283" t="s">
        <v>7</v>
      </c>
      <c r="B11" s="281">
        <f>電輔車!E11</f>
        <v>502</v>
      </c>
      <c r="C11" s="529">
        <v>1144</v>
      </c>
      <c r="D11" s="468">
        <f t="shared" si="1"/>
        <v>-0.56118881118881114</v>
      </c>
      <c r="E11" s="282">
        <f>電輔車!G11</f>
        <v>1088532</v>
      </c>
      <c r="F11" s="530">
        <v>2354773</v>
      </c>
      <c r="G11" s="467">
        <f t="shared" si="2"/>
        <v>-0.53773378580440667</v>
      </c>
      <c r="H11" s="83">
        <f t="shared" si="3"/>
        <v>2168.3904382470118</v>
      </c>
      <c r="I11" s="84">
        <f t="shared" si="4"/>
        <v>2058.3680069930069</v>
      </c>
      <c r="J11" s="469">
        <f t="shared" si="0"/>
        <v>5.3451292907886076E-2</v>
      </c>
    </row>
    <row r="12" spans="1:10">
      <c r="A12" s="283"/>
      <c r="B12" s="281"/>
      <c r="C12" s="534"/>
      <c r="D12" s="468"/>
      <c r="E12" s="282"/>
      <c r="F12" s="530"/>
      <c r="G12" s="467"/>
      <c r="H12" s="83"/>
      <c r="I12" s="84"/>
      <c r="J12" s="469"/>
    </row>
    <row r="13" spans="1:10">
      <c r="A13" s="284" t="s">
        <v>8</v>
      </c>
      <c r="B13" s="285">
        <f>SUM(B14:B40)</f>
        <v>194010</v>
      </c>
      <c r="C13" s="534">
        <v>407229</v>
      </c>
      <c r="D13" s="468">
        <f t="shared" si="1"/>
        <v>-0.52358500990842993</v>
      </c>
      <c r="E13" s="285">
        <f>SUM(E14:E40)</f>
        <v>325448155</v>
      </c>
      <c r="F13" s="530">
        <v>646849500</v>
      </c>
      <c r="G13" s="467">
        <f t="shared" si="2"/>
        <v>-0.49687190760756561</v>
      </c>
      <c r="H13" s="83">
        <f t="shared" ref="H13:H18" si="5">IF(B13,E13/B13,0)</f>
        <v>1677.4813411679811</v>
      </c>
      <c r="I13" s="84">
        <f t="shared" ref="I13:I18" si="6">IF(C13,F13/C13,0)</f>
        <v>1588.4170822804858</v>
      </c>
      <c r="J13" s="469">
        <f t="shared" si="0"/>
        <v>5.6071078485019799E-2</v>
      </c>
    </row>
    <row r="14" spans="1:10">
      <c r="A14" s="423" t="s">
        <v>245</v>
      </c>
      <c r="B14" s="282">
        <f>電輔車!E14</f>
        <v>114996</v>
      </c>
      <c r="C14" s="529">
        <v>241871</v>
      </c>
      <c r="D14" s="468">
        <f t="shared" si="1"/>
        <v>-0.52455647845339048</v>
      </c>
      <c r="E14" s="282">
        <f>電輔車!G14</f>
        <v>202886172</v>
      </c>
      <c r="F14" s="530">
        <v>408185223</v>
      </c>
      <c r="G14" s="467">
        <f t="shared" si="2"/>
        <v>-0.5029556177735518</v>
      </c>
      <c r="H14" s="83">
        <f t="shared" si="5"/>
        <v>1764.288949180841</v>
      </c>
      <c r="I14" s="84">
        <f t="shared" si="6"/>
        <v>1687.6153941563891</v>
      </c>
      <c r="J14" s="469">
        <f t="shared" si="0"/>
        <v>4.5433073963383509E-2</v>
      </c>
    </row>
    <row r="15" spans="1:10">
      <c r="A15" s="423" t="s">
        <v>246</v>
      </c>
      <c r="B15" s="282">
        <f>電輔車!E15</f>
        <v>34903</v>
      </c>
      <c r="C15" s="529">
        <v>71603</v>
      </c>
      <c r="D15" s="468">
        <f t="shared" si="1"/>
        <v>-0.51254835691241984</v>
      </c>
      <c r="E15" s="282">
        <f>電輔車!G15</f>
        <v>45918313</v>
      </c>
      <c r="F15" s="530">
        <v>84863783</v>
      </c>
      <c r="G15" s="467">
        <f t="shared" si="2"/>
        <v>-0.45891743949241576</v>
      </c>
      <c r="H15" s="83">
        <f t="shared" si="5"/>
        <v>1315.5978855685757</v>
      </c>
      <c r="I15" s="84">
        <f t="shared" si="6"/>
        <v>1185.1987067580967</v>
      </c>
      <c r="J15" s="469">
        <f t="shared" si="0"/>
        <v>0.11002305188736085</v>
      </c>
    </row>
    <row r="16" spans="1:10">
      <c r="A16" s="424" t="s">
        <v>9</v>
      </c>
      <c r="B16" s="282">
        <f>電輔車!E16</f>
        <v>8134</v>
      </c>
      <c r="C16" s="529">
        <v>8437</v>
      </c>
      <c r="D16" s="468">
        <f t="shared" si="1"/>
        <v>-3.5913239303069812E-2</v>
      </c>
      <c r="E16" s="282">
        <f>電輔車!G16</f>
        <v>16725409</v>
      </c>
      <c r="F16" s="530">
        <v>15500765</v>
      </c>
      <c r="G16" s="467">
        <f t="shared" si="2"/>
        <v>7.9005391024249444E-2</v>
      </c>
      <c r="H16" s="83">
        <f t="shared" si="5"/>
        <v>2056.234202114581</v>
      </c>
      <c r="I16" s="84">
        <f t="shared" si="6"/>
        <v>1837.2365769823398</v>
      </c>
      <c r="J16" s="469">
        <f t="shared" si="0"/>
        <v>0.1191994693965568</v>
      </c>
    </row>
    <row r="17" spans="1:10">
      <c r="A17" s="423" t="s">
        <v>247</v>
      </c>
      <c r="B17" s="282">
        <f>電輔車!E17</f>
        <v>7778</v>
      </c>
      <c r="C17" s="529">
        <v>17231</v>
      </c>
      <c r="D17" s="468">
        <f t="shared" si="1"/>
        <v>-0.54860425976437821</v>
      </c>
      <c r="E17" s="282">
        <f>電輔車!G17</f>
        <v>11483362</v>
      </c>
      <c r="F17" s="530">
        <v>22991903</v>
      </c>
      <c r="G17" s="467">
        <f t="shared" si="2"/>
        <v>-0.50054756233096498</v>
      </c>
      <c r="H17" s="83">
        <f t="shared" si="5"/>
        <v>1476.3900745692981</v>
      </c>
      <c r="I17" s="84">
        <f t="shared" si="6"/>
        <v>1334.3336428529974</v>
      </c>
      <c r="J17" s="469">
        <f t="shared" si="0"/>
        <v>0.10646245223388329</v>
      </c>
    </row>
    <row r="18" spans="1:10">
      <c r="A18" s="424" t="s">
        <v>10</v>
      </c>
      <c r="B18" s="282">
        <f>電輔車!E18</f>
        <v>8838</v>
      </c>
      <c r="C18" s="529">
        <v>8944</v>
      </c>
      <c r="D18" s="468">
        <f t="shared" si="1"/>
        <v>-1.1851520572450805E-2</v>
      </c>
      <c r="E18" s="282">
        <f>電輔車!G18</f>
        <v>19394579</v>
      </c>
      <c r="F18" s="530">
        <v>19966107</v>
      </c>
      <c r="G18" s="467">
        <f t="shared" si="2"/>
        <v>-2.8624909202379811E-2</v>
      </c>
      <c r="H18" s="83">
        <f t="shared" si="5"/>
        <v>2194.4533831183526</v>
      </c>
      <c r="I18" s="84">
        <f t="shared" si="6"/>
        <v>2232.3464892665475</v>
      </c>
      <c r="J18" s="469">
        <f t="shared" si="0"/>
        <v>-1.697456301268219E-2</v>
      </c>
    </row>
    <row r="19" spans="1:10">
      <c r="A19" s="424" t="s">
        <v>11</v>
      </c>
      <c r="B19" s="282">
        <f>電輔車!E19</f>
        <v>1279</v>
      </c>
      <c r="C19" s="529">
        <v>10168</v>
      </c>
      <c r="D19" s="468">
        <f t="shared" si="1"/>
        <v>-0.87421321793863105</v>
      </c>
      <c r="E19" s="282">
        <f>電輔車!G19</f>
        <v>3355365</v>
      </c>
      <c r="F19" s="530">
        <v>20951741</v>
      </c>
      <c r="G19" s="467">
        <f t="shared" si="2"/>
        <v>-0.83985268813699065</v>
      </c>
      <c r="H19" s="83">
        <f>IF(B19,E19/B19,0)</f>
        <v>2623.4284597341675</v>
      </c>
      <c r="I19" s="84">
        <f>IF(C19,F19/C19,0)</f>
        <v>2060.5567466561761</v>
      </c>
      <c r="J19" s="469">
        <f t="shared" si="0"/>
        <v>0.27316486866542583</v>
      </c>
    </row>
    <row r="20" spans="1:10">
      <c r="A20" s="423" t="s">
        <v>249</v>
      </c>
      <c r="B20" s="282">
        <f>電輔車!E20</f>
        <v>2649</v>
      </c>
      <c r="C20" s="529">
        <v>7854</v>
      </c>
      <c r="D20" s="468">
        <f t="shared" si="1"/>
        <v>-0.66271963330786865</v>
      </c>
      <c r="E20" s="282">
        <f>電輔車!G20</f>
        <v>4475767</v>
      </c>
      <c r="F20" s="530">
        <v>11088202</v>
      </c>
      <c r="G20" s="467">
        <f t="shared" si="2"/>
        <v>-0.59634871370489106</v>
      </c>
      <c r="H20" s="83">
        <f t="shared" ref="H20:H33" si="7">IF(B20,E20/B20,0)</f>
        <v>1689.6062665156662</v>
      </c>
      <c r="I20" s="84">
        <f t="shared" ref="I20:I33" si="8">IF(C20,F20/C20,0)</f>
        <v>1411.7904252610135</v>
      </c>
      <c r="J20" s="469">
        <f t="shared" si="0"/>
        <v>0.19678263592366393</v>
      </c>
    </row>
    <row r="21" spans="1:10">
      <c r="A21" s="424" t="s">
        <v>12</v>
      </c>
      <c r="B21" s="282">
        <f>電輔車!E21</f>
        <v>12</v>
      </c>
      <c r="C21" s="529">
        <v>94</v>
      </c>
      <c r="D21" s="468">
        <f t="shared" si="1"/>
        <v>-0.87234042553191493</v>
      </c>
      <c r="E21" s="282">
        <f>電輔車!G21</f>
        <v>9282</v>
      </c>
      <c r="F21" s="530">
        <v>154665</v>
      </c>
      <c r="G21" s="467">
        <f t="shared" si="2"/>
        <v>-0.9399864222674813</v>
      </c>
      <c r="H21" s="83">
        <f t="shared" si="7"/>
        <v>773.5</v>
      </c>
      <c r="I21" s="84">
        <f t="shared" si="8"/>
        <v>1645.372340425532</v>
      </c>
      <c r="J21" s="469">
        <f t="shared" si="0"/>
        <v>-0.52989364109527048</v>
      </c>
    </row>
    <row r="22" spans="1:10">
      <c r="A22" s="423" t="s">
        <v>250</v>
      </c>
      <c r="B22" s="282">
        <f>電輔車!E22</f>
        <v>0</v>
      </c>
      <c r="C22" s="529">
        <v>16291</v>
      </c>
      <c r="D22" s="468">
        <f t="shared" si="1"/>
        <v>-1</v>
      </c>
      <c r="E22" s="282">
        <f>電輔車!G22</f>
        <v>0</v>
      </c>
      <c r="F22" s="530">
        <v>40089880</v>
      </c>
      <c r="G22" s="467">
        <f t="shared" si="2"/>
        <v>-1</v>
      </c>
      <c r="H22" s="83">
        <f t="shared" si="7"/>
        <v>0</v>
      </c>
      <c r="I22" s="84">
        <f t="shared" si="8"/>
        <v>2460.8605978761279</v>
      </c>
      <c r="J22" s="469">
        <f t="shared" si="0"/>
        <v>-1</v>
      </c>
    </row>
    <row r="23" spans="1:10">
      <c r="A23" s="424" t="s">
        <v>13</v>
      </c>
      <c r="B23" s="282">
        <f>電輔車!E23</f>
        <v>52</v>
      </c>
      <c r="C23" s="529">
        <v>0</v>
      </c>
      <c r="D23" s="468">
        <v>0</v>
      </c>
      <c r="E23" s="282">
        <f>電輔車!G23</f>
        <v>62350</v>
      </c>
      <c r="F23" s="530">
        <v>0</v>
      </c>
      <c r="G23" s="467">
        <v>0</v>
      </c>
      <c r="H23" s="83">
        <f t="shared" si="7"/>
        <v>1199.0384615384614</v>
      </c>
      <c r="I23" s="84">
        <f t="shared" si="8"/>
        <v>0</v>
      </c>
      <c r="J23" s="469">
        <f t="shared" si="0"/>
        <v>0</v>
      </c>
    </row>
    <row r="24" spans="1:10">
      <c r="A24" s="424" t="s">
        <v>14</v>
      </c>
      <c r="B24" s="282">
        <f>電輔車!E24</f>
        <v>0</v>
      </c>
      <c r="C24" s="529">
        <v>0</v>
      </c>
      <c r="D24" s="468">
        <v>0</v>
      </c>
      <c r="E24" s="282">
        <f>電輔車!G24</f>
        <v>0</v>
      </c>
      <c r="F24" s="530">
        <v>0</v>
      </c>
      <c r="G24" s="467">
        <v>0</v>
      </c>
      <c r="H24" s="83">
        <f t="shared" si="7"/>
        <v>0</v>
      </c>
      <c r="I24" s="84">
        <f t="shared" si="8"/>
        <v>0</v>
      </c>
      <c r="J24" s="469">
        <f t="shared" si="0"/>
        <v>0</v>
      </c>
    </row>
    <row r="25" spans="1:10">
      <c r="A25" s="424" t="s">
        <v>15</v>
      </c>
      <c r="B25" s="282">
        <f>電輔車!E25</f>
        <v>223</v>
      </c>
      <c r="C25" s="529">
        <v>2974</v>
      </c>
      <c r="D25" s="468">
        <f t="shared" si="1"/>
        <v>-0.9250168123739072</v>
      </c>
      <c r="E25" s="282">
        <f>電輔車!G25</f>
        <v>518810</v>
      </c>
      <c r="F25" s="530">
        <v>6038533</v>
      </c>
      <c r="G25" s="467">
        <f t="shared" si="2"/>
        <v>-0.91408343715269913</v>
      </c>
      <c r="H25" s="83">
        <f t="shared" si="7"/>
        <v>2326.5022421524664</v>
      </c>
      <c r="I25" s="84">
        <f t="shared" si="8"/>
        <v>2030.4414929388029</v>
      </c>
      <c r="J25" s="469">
        <f t="shared" si="0"/>
        <v>0.1458110220083976</v>
      </c>
    </row>
    <row r="26" spans="1:10">
      <c r="A26" s="423" t="s">
        <v>253</v>
      </c>
      <c r="B26" s="282">
        <f>電輔車!E26</f>
        <v>4825</v>
      </c>
      <c r="C26" s="529">
        <v>8826</v>
      </c>
      <c r="D26" s="468">
        <f t="shared" si="1"/>
        <v>-0.45331973714026741</v>
      </c>
      <c r="E26" s="282">
        <f>電輔車!G26</f>
        <v>1931732</v>
      </c>
      <c r="F26" s="530">
        <v>3963953</v>
      </c>
      <c r="G26" s="467">
        <f t="shared" si="2"/>
        <v>-0.51267535210432613</v>
      </c>
      <c r="H26" s="83">
        <f t="shared" si="7"/>
        <v>400.35896373056994</v>
      </c>
      <c r="I26" s="84">
        <f t="shared" si="8"/>
        <v>449.12225243598459</v>
      </c>
      <c r="J26" s="469">
        <f t="shared" si="0"/>
        <v>-0.10857464407726068</v>
      </c>
    </row>
    <row r="27" spans="1:10">
      <c r="A27" s="423" t="s">
        <v>255</v>
      </c>
      <c r="B27" s="282">
        <f>電輔車!E27</f>
        <v>421</v>
      </c>
      <c r="C27" s="529">
        <v>1345</v>
      </c>
      <c r="D27" s="468">
        <f t="shared" si="1"/>
        <v>-0.68698884758364309</v>
      </c>
      <c r="E27" s="282">
        <f>電輔車!G27</f>
        <v>633468</v>
      </c>
      <c r="F27" s="530">
        <v>1676070</v>
      </c>
      <c r="G27" s="467">
        <f t="shared" si="2"/>
        <v>-0.62205158495766888</v>
      </c>
      <c r="H27" s="83">
        <f t="shared" si="7"/>
        <v>1504.6745843230403</v>
      </c>
      <c r="I27" s="84">
        <f t="shared" si="8"/>
        <v>1246.1486988847585</v>
      </c>
      <c r="J27" s="469">
        <f t="shared" si="0"/>
        <v>0.20745990078844506</v>
      </c>
    </row>
    <row r="28" spans="1:10">
      <c r="A28" s="424" t="s">
        <v>256</v>
      </c>
      <c r="B28" s="282">
        <f>電輔車!E28</f>
        <v>954</v>
      </c>
      <c r="C28" s="529">
        <v>3131</v>
      </c>
      <c r="D28" s="468">
        <f t="shared" si="1"/>
        <v>-0.69530501437240499</v>
      </c>
      <c r="E28" s="282">
        <f>電輔車!G28</f>
        <v>1923596</v>
      </c>
      <c r="F28" s="530">
        <v>6029217</v>
      </c>
      <c r="G28" s="467">
        <f t="shared" si="2"/>
        <v>-0.68095425989809288</v>
      </c>
      <c r="H28" s="83">
        <f t="shared" si="7"/>
        <v>2016.3480083857442</v>
      </c>
      <c r="I28" s="84">
        <f t="shared" si="8"/>
        <v>1925.6521877994251</v>
      </c>
      <c r="J28" s="469">
        <f t="shared" si="0"/>
        <v>4.7098754988544128E-2</v>
      </c>
    </row>
    <row r="29" spans="1:10">
      <c r="A29" s="434" t="s">
        <v>257</v>
      </c>
      <c r="B29" s="282">
        <f>電輔車!E29</f>
        <v>1568</v>
      </c>
      <c r="C29" s="529">
        <v>8181</v>
      </c>
      <c r="D29" s="468">
        <f t="shared" si="1"/>
        <v>-0.80833638919447504</v>
      </c>
      <c r="E29" s="282">
        <f>電輔車!G29</f>
        <v>1572701</v>
      </c>
      <c r="F29" s="530">
        <v>4915526</v>
      </c>
      <c r="G29" s="467">
        <f t="shared" si="2"/>
        <v>-0.68005438278629793</v>
      </c>
      <c r="H29" s="83">
        <f t="shared" si="7"/>
        <v>1002.9980867346939</v>
      </c>
      <c r="I29" s="84">
        <f t="shared" si="8"/>
        <v>600.84659577068817</v>
      </c>
      <c r="J29" s="469">
        <f t="shared" si="0"/>
        <v>0.66930809593450036</v>
      </c>
    </row>
    <row r="30" spans="1:10">
      <c r="A30" s="434" t="s">
        <v>258</v>
      </c>
      <c r="B30" s="282">
        <f>電輔車!E30</f>
        <v>218</v>
      </c>
      <c r="C30" s="529">
        <v>236</v>
      </c>
      <c r="D30" s="468">
        <f t="shared" si="1"/>
        <v>-7.6271186440677971E-2</v>
      </c>
      <c r="E30" s="282">
        <f>電輔車!G30</f>
        <v>418743</v>
      </c>
      <c r="F30" s="530">
        <v>404514</v>
      </c>
      <c r="G30" s="467">
        <f t="shared" si="2"/>
        <v>3.5175543986116671E-2</v>
      </c>
      <c r="H30" s="83">
        <f t="shared" si="7"/>
        <v>1920.8394495412845</v>
      </c>
      <c r="I30" s="84">
        <f t="shared" si="8"/>
        <v>1714.042372881356</v>
      </c>
      <c r="J30" s="469">
        <f t="shared" si="0"/>
        <v>0.12064875404001624</v>
      </c>
    </row>
    <row r="31" spans="1:10">
      <c r="A31" s="434" t="s">
        <v>259</v>
      </c>
      <c r="B31" s="282">
        <f>電輔車!E31</f>
        <v>0</v>
      </c>
      <c r="C31" s="529">
        <v>0</v>
      </c>
      <c r="D31" s="468">
        <v>0</v>
      </c>
      <c r="E31" s="282">
        <f>電輔車!G31</f>
        <v>0</v>
      </c>
      <c r="F31" s="530">
        <v>0</v>
      </c>
      <c r="G31" s="467">
        <v>0</v>
      </c>
      <c r="H31" s="83">
        <f t="shared" si="7"/>
        <v>0</v>
      </c>
      <c r="I31" s="84">
        <f t="shared" si="8"/>
        <v>0</v>
      </c>
      <c r="J31" s="469">
        <f t="shared" si="0"/>
        <v>0</v>
      </c>
    </row>
    <row r="32" spans="1:10">
      <c r="A32" s="434" t="s">
        <v>261</v>
      </c>
      <c r="B32" s="282">
        <f>電輔車!E32</f>
        <v>0</v>
      </c>
      <c r="C32" s="529">
        <v>43</v>
      </c>
      <c r="D32" s="468">
        <f t="shared" si="1"/>
        <v>-1</v>
      </c>
      <c r="E32" s="282">
        <f>電輔車!G32</f>
        <v>0</v>
      </c>
      <c r="F32" s="530">
        <v>29418</v>
      </c>
      <c r="G32" s="467">
        <f t="shared" si="2"/>
        <v>-1</v>
      </c>
      <c r="H32" s="83">
        <f t="shared" si="7"/>
        <v>0</v>
      </c>
      <c r="I32" s="84">
        <f t="shared" si="8"/>
        <v>684.1395348837209</v>
      </c>
      <c r="J32" s="469">
        <f t="shared" si="0"/>
        <v>-1</v>
      </c>
    </row>
    <row r="33" spans="1:10">
      <c r="A33" s="434" t="s">
        <v>263</v>
      </c>
      <c r="B33" s="282">
        <f>電輔車!E33</f>
        <v>0</v>
      </c>
      <c r="C33" s="529">
        <v>0</v>
      </c>
      <c r="D33" s="468">
        <v>0</v>
      </c>
      <c r="E33" s="282">
        <f>電輔車!G33</f>
        <v>0</v>
      </c>
      <c r="F33" s="530">
        <v>0</v>
      </c>
      <c r="G33" s="467">
        <v>0</v>
      </c>
      <c r="H33" s="83">
        <f t="shared" si="7"/>
        <v>0</v>
      </c>
      <c r="I33" s="84">
        <f t="shared" si="8"/>
        <v>0</v>
      </c>
      <c r="J33" s="469">
        <f t="shared" si="0"/>
        <v>0</v>
      </c>
    </row>
    <row r="34" spans="1:10">
      <c r="A34" s="434" t="s">
        <v>264</v>
      </c>
      <c r="B34" s="282">
        <f>電輔車!E34</f>
        <v>0</v>
      </c>
      <c r="C34" s="529">
        <v>0</v>
      </c>
      <c r="D34" s="468">
        <v>0</v>
      </c>
      <c r="E34" s="282">
        <f>電輔車!G34</f>
        <v>0</v>
      </c>
      <c r="F34" s="530">
        <v>0</v>
      </c>
      <c r="G34" s="467">
        <v>0</v>
      </c>
      <c r="H34" s="83">
        <f t="shared" ref="H34:H63" si="9">IF(B34,E34/B34,0)</f>
        <v>0</v>
      </c>
      <c r="I34" s="84">
        <f t="shared" ref="I34:I63" si="10">IF(C34,F34/C34,0)</f>
        <v>0</v>
      </c>
      <c r="J34" s="469">
        <f t="shared" si="0"/>
        <v>0</v>
      </c>
    </row>
    <row r="35" spans="1:10">
      <c r="A35" s="435" t="s">
        <v>382</v>
      </c>
      <c r="B35" s="282">
        <f>電輔車!E35</f>
        <v>0</v>
      </c>
      <c r="C35" s="529">
        <v>0</v>
      </c>
      <c r="D35" s="468">
        <v>0</v>
      </c>
      <c r="E35" s="282">
        <f>電輔車!G35</f>
        <v>0</v>
      </c>
      <c r="F35" s="530">
        <v>0</v>
      </c>
      <c r="G35" s="467">
        <v>0</v>
      </c>
      <c r="H35" s="83">
        <f t="shared" si="9"/>
        <v>0</v>
      </c>
      <c r="I35" s="84">
        <f t="shared" si="10"/>
        <v>0</v>
      </c>
      <c r="J35" s="469">
        <f t="shared" si="0"/>
        <v>0</v>
      </c>
    </row>
    <row r="36" spans="1:10">
      <c r="A36" s="434" t="s">
        <v>267</v>
      </c>
      <c r="B36" s="282">
        <f>電輔車!E36</f>
        <v>0</v>
      </c>
      <c r="C36" s="529">
        <v>0</v>
      </c>
      <c r="D36" s="468">
        <v>0</v>
      </c>
      <c r="E36" s="282">
        <f>電輔車!G36</f>
        <v>0</v>
      </c>
      <c r="F36" s="530">
        <v>0</v>
      </c>
      <c r="G36" s="467">
        <v>0</v>
      </c>
      <c r="H36" s="83">
        <f t="shared" si="9"/>
        <v>0</v>
      </c>
      <c r="I36" s="84">
        <f t="shared" si="10"/>
        <v>0</v>
      </c>
      <c r="J36" s="469">
        <f t="shared" si="0"/>
        <v>0</v>
      </c>
    </row>
    <row r="37" spans="1:10">
      <c r="A37" s="434" t="s">
        <v>383</v>
      </c>
      <c r="B37" s="282">
        <f>電輔車!E37</f>
        <v>0</v>
      </c>
      <c r="C37" s="529">
        <v>0</v>
      </c>
      <c r="D37" s="468">
        <v>0</v>
      </c>
      <c r="E37" s="282">
        <f>電輔車!G37</f>
        <v>0</v>
      </c>
      <c r="F37" s="530">
        <v>0</v>
      </c>
      <c r="G37" s="467">
        <v>0</v>
      </c>
      <c r="H37" s="83">
        <f t="shared" si="9"/>
        <v>0</v>
      </c>
      <c r="I37" s="84">
        <f t="shared" si="10"/>
        <v>0</v>
      </c>
      <c r="J37" s="469">
        <f t="shared" si="0"/>
        <v>0</v>
      </c>
    </row>
    <row r="38" spans="1:10">
      <c r="A38" s="434" t="s">
        <v>269</v>
      </c>
      <c r="B38" s="282">
        <f>電輔車!E38</f>
        <v>0</v>
      </c>
      <c r="C38" s="529">
        <v>0</v>
      </c>
      <c r="D38" s="468">
        <v>0</v>
      </c>
      <c r="E38" s="282">
        <f>電輔車!G38</f>
        <v>0</v>
      </c>
      <c r="F38" s="530">
        <v>0</v>
      </c>
      <c r="G38" s="467">
        <v>0</v>
      </c>
      <c r="H38" s="83">
        <f t="shared" si="9"/>
        <v>0</v>
      </c>
      <c r="I38" s="84">
        <f t="shared" si="10"/>
        <v>0</v>
      </c>
      <c r="J38" s="469">
        <f t="shared" si="0"/>
        <v>0</v>
      </c>
    </row>
    <row r="39" spans="1:10">
      <c r="A39" s="434" t="s">
        <v>270</v>
      </c>
      <c r="B39" s="282">
        <f>電輔車!E39</f>
        <v>7160</v>
      </c>
      <c r="C39" s="529">
        <v>0</v>
      </c>
      <c r="D39" s="468">
        <v>0</v>
      </c>
      <c r="E39" s="282">
        <f>電輔車!G39</f>
        <v>14138506</v>
      </c>
      <c r="F39" s="530">
        <v>0</v>
      </c>
      <c r="G39" s="467">
        <v>0</v>
      </c>
      <c r="H39" s="83">
        <f t="shared" si="9"/>
        <v>1974.6516759776537</v>
      </c>
      <c r="I39" s="84">
        <f t="shared" si="10"/>
        <v>0</v>
      </c>
      <c r="J39" s="469">
        <f t="shared" si="0"/>
        <v>0</v>
      </c>
    </row>
    <row r="40" spans="1:10">
      <c r="A40" s="424" t="s">
        <v>271</v>
      </c>
      <c r="B40" s="282">
        <f>電輔車!E40</f>
        <v>0</v>
      </c>
      <c r="C40" s="529">
        <v>0</v>
      </c>
      <c r="D40" s="468">
        <v>0</v>
      </c>
      <c r="E40" s="282">
        <f>電輔車!G40</f>
        <v>0</v>
      </c>
      <c r="F40" s="530">
        <v>0</v>
      </c>
      <c r="G40" s="467">
        <v>0</v>
      </c>
      <c r="H40" s="83">
        <f t="shared" si="9"/>
        <v>0</v>
      </c>
      <c r="I40" s="84">
        <f t="shared" si="10"/>
        <v>0</v>
      </c>
      <c r="J40" s="469">
        <f t="shared" si="0"/>
        <v>0</v>
      </c>
    </row>
    <row r="41" spans="1:10">
      <c r="A41" s="280"/>
      <c r="B41" s="282"/>
      <c r="C41" s="534"/>
      <c r="D41" s="468"/>
      <c r="E41" s="282"/>
      <c r="F41" s="530"/>
      <c r="G41" s="467"/>
      <c r="H41" s="83"/>
      <c r="I41" s="84"/>
      <c r="J41" s="469"/>
    </row>
    <row r="42" spans="1:10">
      <c r="A42" s="286" t="s">
        <v>19</v>
      </c>
      <c r="B42" s="285">
        <f>SUM(B43:B46)</f>
        <v>14227</v>
      </c>
      <c r="C42" s="534">
        <v>20129</v>
      </c>
      <c r="D42" s="468">
        <f t="shared" si="1"/>
        <v>-0.29320880321923593</v>
      </c>
      <c r="E42" s="285">
        <f>SUM(E43:E46)</f>
        <v>30893070</v>
      </c>
      <c r="F42" s="530">
        <v>37282512</v>
      </c>
      <c r="G42" s="467">
        <f t="shared" si="2"/>
        <v>-0.1713790637283239</v>
      </c>
      <c r="H42" s="83">
        <f t="shared" si="9"/>
        <v>2171.4395164124553</v>
      </c>
      <c r="I42" s="84">
        <f t="shared" si="10"/>
        <v>1852.1790451587262</v>
      </c>
      <c r="J42" s="469">
        <f t="shared" si="0"/>
        <v>0.17237019935422571</v>
      </c>
    </row>
    <row r="43" spans="1:10">
      <c r="A43" s="280" t="s">
        <v>180</v>
      </c>
      <c r="B43" s="282">
        <f>電輔車!E43</f>
        <v>9962</v>
      </c>
      <c r="C43" s="529">
        <v>14269</v>
      </c>
      <c r="D43" s="468">
        <f t="shared" si="1"/>
        <v>-0.3018431564930969</v>
      </c>
      <c r="E43" s="282">
        <f>電輔車!G43</f>
        <v>23205740</v>
      </c>
      <c r="F43" s="530">
        <v>27760016</v>
      </c>
      <c r="G43" s="467">
        <f t="shared" si="2"/>
        <v>-0.16405883915917052</v>
      </c>
      <c r="H43" s="83">
        <f t="shared" si="9"/>
        <v>2329.4258181088135</v>
      </c>
      <c r="I43" s="84">
        <f t="shared" si="10"/>
        <v>1945.4773284743148</v>
      </c>
      <c r="J43" s="469">
        <f t="shared" si="0"/>
        <v>0.19735438908229236</v>
      </c>
    </row>
    <row r="44" spans="1:10">
      <c r="A44" s="280" t="s">
        <v>273</v>
      </c>
      <c r="B44" s="282">
        <f>電輔車!E44</f>
        <v>4220</v>
      </c>
      <c r="C44" s="529">
        <v>5825</v>
      </c>
      <c r="D44" s="468">
        <f t="shared" si="1"/>
        <v>-0.27553648068669528</v>
      </c>
      <c r="E44" s="282">
        <f>電輔車!G44</f>
        <v>7577480</v>
      </c>
      <c r="F44" s="530">
        <v>9453783</v>
      </c>
      <c r="G44" s="467">
        <f t="shared" si="2"/>
        <v>-0.19847113055165325</v>
      </c>
      <c r="H44" s="83">
        <f t="shared" si="9"/>
        <v>1795.6113744075828</v>
      </c>
      <c r="I44" s="84">
        <f t="shared" si="10"/>
        <v>1622.9670386266093</v>
      </c>
      <c r="J44" s="469">
        <f t="shared" si="0"/>
        <v>0.1063757498901943</v>
      </c>
    </row>
    <row r="45" spans="1:10">
      <c r="A45" s="280" t="s">
        <v>274</v>
      </c>
      <c r="B45" s="282">
        <f>電輔車!E45</f>
        <v>45</v>
      </c>
      <c r="C45" s="529">
        <v>35</v>
      </c>
      <c r="D45" s="468">
        <f t="shared" si="1"/>
        <v>0.2857142857142857</v>
      </c>
      <c r="E45" s="282">
        <f>電輔車!G45</f>
        <v>109850</v>
      </c>
      <c r="F45" s="530">
        <v>68713</v>
      </c>
      <c r="G45" s="467">
        <f t="shared" si="2"/>
        <v>0.59867856155312682</v>
      </c>
      <c r="H45" s="83">
        <f t="shared" si="9"/>
        <v>2441.1111111111113</v>
      </c>
      <c r="I45" s="84">
        <f t="shared" si="10"/>
        <v>1963.2285714285715</v>
      </c>
      <c r="J45" s="469">
        <f t="shared" si="0"/>
        <v>0.24341665898576531</v>
      </c>
    </row>
    <row r="46" spans="1:10">
      <c r="A46" s="283" t="s">
        <v>20</v>
      </c>
      <c r="B46" s="282">
        <f>電輔車!E46</f>
        <v>0</v>
      </c>
      <c r="C46" s="529">
        <v>0</v>
      </c>
      <c r="D46" s="468">
        <f t="shared" si="1"/>
        <v>0</v>
      </c>
      <c r="E46" s="282">
        <f>電輔車!G46</f>
        <v>0</v>
      </c>
      <c r="F46" s="530">
        <v>0</v>
      </c>
      <c r="G46" s="467">
        <f t="shared" si="2"/>
        <v>0</v>
      </c>
      <c r="H46" s="83">
        <f t="shared" si="9"/>
        <v>0</v>
      </c>
      <c r="I46" s="84">
        <f t="shared" si="10"/>
        <v>0</v>
      </c>
      <c r="J46" s="469">
        <f t="shared" si="0"/>
        <v>0</v>
      </c>
    </row>
    <row r="47" spans="1:10">
      <c r="A47" s="283"/>
      <c r="B47" s="282"/>
      <c r="C47" s="534"/>
      <c r="D47" s="468"/>
      <c r="E47" s="282"/>
      <c r="F47" s="530"/>
      <c r="G47" s="467"/>
      <c r="H47" s="83"/>
      <c r="I47" s="84"/>
      <c r="J47" s="469"/>
    </row>
    <row r="48" spans="1:10">
      <c r="A48" s="286" t="s">
        <v>21</v>
      </c>
      <c r="B48" s="285">
        <f>SUM(B49:B62)</f>
        <v>41802</v>
      </c>
      <c r="C48" s="534">
        <v>95811</v>
      </c>
      <c r="D48" s="468">
        <f t="shared" si="1"/>
        <v>-0.56370354134702694</v>
      </c>
      <c r="E48" s="285">
        <f>SUM(E49:E62)</f>
        <v>77612569</v>
      </c>
      <c r="F48" s="530">
        <v>170575722</v>
      </c>
      <c r="G48" s="467">
        <f t="shared" si="2"/>
        <v>-0.54499639169048919</v>
      </c>
      <c r="H48" s="83">
        <f t="shared" si="9"/>
        <v>1856.6711879814363</v>
      </c>
      <c r="I48" s="84">
        <f t="shared" si="10"/>
        <v>1780.3354729623948</v>
      </c>
      <c r="J48" s="469">
        <f t="shared" si="0"/>
        <v>4.2877152187515831E-2</v>
      </c>
    </row>
    <row r="49" spans="1:10">
      <c r="A49" s="286" t="s">
        <v>159</v>
      </c>
      <c r="B49" s="282">
        <f>電輔車!E49</f>
        <v>20483</v>
      </c>
      <c r="C49" s="529">
        <v>46445</v>
      </c>
      <c r="D49" s="468">
        <f t="shared" si="1"/>
        <v>-0.55898374421358599</v>
      </c>
      <c r="E49" s="282">
        <f>電輔車!G49</f>
        <v>33231326</v>
      </c>
      <c r="F49" s="530">
        <v>67781573</v>
      </c>
      <c r="G49" s="467">
        <f t="shared" si="2"/>
        <v>-0.50972920029459923</v>
      </c>
      <c r="H49" s="83">
        <f t="shared" si="9"/>
        <v>1622.3856856905727</v>
      </c>
      <c r="I49" s="84">
        <f>IF(C49,F49/C49,0)</f>
        <v>1459.3944019808375</v>
      </c>
      <c r="J49" s="469">
        <f t="shared" si="0"/>
        <v>0.11168419139370887</v>
      </c>
    </row>
    <row r="50" spans="1:10">
      <c r="A50" s="423" t="s">
        <v>384</v>
      </c>
      <c r="B50" s="282">
        <f>電輔車!E50</f>
        <v>3810</v>
      </c>
      <c r="C50" s="529">
        <v>9870</v>
      </c>
      <c r="D50" s="468">
        <f t="shared" si="1"/>
        <v>-0.61398176291793316</v>
      </c>
      <c r="E50" s="282">
        <f>電輔車!G50</f>
        <v>4675855</v>
      </c>
      <c r="F50" s="530">
        <v>11352156</v>
      </c>
      <c r="G50" s="467">
        <f t="shared" si="2"/>
        <v>-0.58810863768961597</v>
      </c>
      <c r="H50" s="83">
        <f t="shared" si="9"/>
        <v>1227.2585301837271</v>
      </c>
      <c r="I50" s="84">
        <f t="shared" si="10"/>
        <v>1150.1677811550153</v>
      </c>
      <c r="J50" s="469">
        <f t="shared" si="0"/>
        <v>6.702565511902632E-2</v>
      </c>
    </row>
    <row r="51" spans="1:10">
      <c r="A51" s="423" t="s">
        <v>385</v>
      </c>
      <c r="B51" s="282">
        <f>電輔車!E51</f>
        <v>0</v>
      </c>
      <c r="C51" s="529">
        <v>313</v>
      </c>
      <c r="D51" s="468">
        <f t="shared" si="1"/>
        <v>-1</v>
      </c>
      <c r="E51" s="282">
        <f>電輔車!G51</f>
        <v>0</v>
      </c>
      <c r="F51" s="530">
        <v>367808</v>
      </c>
      <c r="G51" s="467">
        <f t="shared" si="2"/>
        <v>-1</v>
      </c>
      <c r="H51" s="83">
        <f t="shared" si="9"/>
        <v>0</v>
      </c>
      <c r="I51" s="84">
        <f t="shared" si="10"/>
        <v>1175.1054313099041</v>
      </c>
      <c r="J51" s="469">
        <f t="shared" si="0"/>
        <v>-1</v>
      </c>
    </row>
    <row r="52" spans="1:10">
      <c r="A52" s="423" t="s">
        <v>297</v>
      </c>
      <c r="B52" s="282">
        <f>電輔車!E52</f>
        <v>202</v>
      </c>
      <c r="C52" s="529">
        <v>488</v>
      </c>
      <c r="D52" s="468">
        <f t="shared" si="1"/>
        <v>-0.58606557377049184</v>
      </c>
      <c r="E52" s="282">
        <f>電輔車!G52</f>
        <v>580082</v>
      </c>
      <c r="F52" s="530">
        <v>1318412</v>
      </c>
      <c r="G52" s="467">
        <f t="shared" si="2"/>
        <v>-0.56001462365330412</v>
      </c>
      <c r="H52" s="83">
        <f t="shared" si="9"/>
        <v>2871.6930693069307</v>
      </c>
      <c r="I52" s="84">
        <f t="shared" si="10"/>
        <v>2701.6639344262294</v>
      </c>
      <c r="J52" s="469">
        <f t="shared" si="0"/>
        <v>6.2934968599938607E-2</v>
      </c>
    </row>
    <row r="53" spans="1:10">
      <c r="A53" s="424" t="s">
        <v>22</v>
      </c>
      <c r="B53" s="282">
        <f>電輔車!E53</f>
        <v>10</v>
      </c>
      <c r="C53" s="529">
        <v>31</v>
      </c>
      <c r="D53" s="468">
        <f t="shared" si="1"/>
        <v>-0.67741935483870963</v>
      </c>
      <c r="E53" s="282">
        <f>電輔車!G53</f>
        <v>26511</v>
      </c>
      <c r="F53" s="530">
        <v>89805</v>
      </c>
      <c r="G53" s="467">
        <f t="shared" si="2"/>
        <v>-0.70479371972607319</v>
      </c>
      <c r="H53" s="83">
        <f t="shared" si="9"/>
        <v>2651.1</v>
      </c>
      <c r="I53" s="84">
        <f t="shared" si="10"/>
        <v>2896.9354838709678</v>
      </c>
      <c r="J53" s="469">
        <f t="shared" si="0"/>
        <v>-8.486053115082684E-2</v>
      </c>
    </row>
    <row r="54" spans="1:10">
      <c r="A54" s="423" t="s">
        <v>303</v>
      </c>
      <c r="B54" s="282">
        <f>電輔車!E54</f>
        <v>177</v>
      </c>
      <c r="C54" s="529">
        <v>945</v>
      </c>
      <c r="D54" s="468">
        <f t="shared" si="1"/>
        <v>-0.8126984126984127</v>
      </c>
      <c r="E54" s="282">
        <f>電輔車!G54</f>
        <v>439646</v>
      </c>
      <c r="F54" s="530">
        <v>2582185</v>
      </c>
      <c r="G54" s="467">
        <f t="shared" si="2"/>
        <v>-0.82973876774901878</v>
      </c>
      <c r="H54" s="83">
        <f t="shared" si="9"/>
        <v>2483.8757062146892</v>
      </c>
      <c r="I54" s="84">
        <f t="shared" si="10"/>
        <v>2732.4708994708994</v>
      </c>
      <c r="J54" s="469">
        <f t="shared" si="0"/>
        <v>-9.0978166795608634E-2</v>
      </c>
    </row>
    <row r="55" spans="1:10">
      <c r="A55" s="424" t="s">
        <v>386</v>
      </c>
      <c r="B55" s="282">
        <f>電輔車!E55</f>
        <v>7377</v>
      </c>
      <c r="C55" s="529">
        <v>17592</v>
      </c>
      <c r="D55" s="468">
        <f t="shared" si="1"/>
        <v>-0.5806616643929059</v>
      </c>
      <c r="E55" s="282">
        <f>電輔車!G55</f>
        <v>16296964</v>
      </c>
      <c r="F55" s="530">
        <v>39907587</v>
      </c>
      <c r="G55" s="467">
        <f t="shared" si="2"/>
        <v>-0.59163243821281397</v>
      </c>
      <c r="H55" s="83">
        <f t="shared" si="9"/>
        <v>2209.1587366137996</v>
      </c>
      <c r="I55" s="84">
        <f t="shared" si="10"/>
        <v>2268.5076739427013</v>
      </c>
      <c r="J55" s="469">
        <f t="shared" si="0"/>
        <v>-2.6162105603880242E-2</v>
      </c>
    </row>
    <row r="56" spans="1:10">
      <c r="A56" s="424" t="s">
        <v>23</v>
      </c>
      <c r="B56" s="282">
        <f>電輔車!E56</f>
        <v>473</v>
      </c>
      <c r="C56" s="529">
        <v>237</v>
      </c>
      <c r="D56" s="468">
        <f t="shared" si="1"/>
        <v>0.99578059071729963</v>
      </c>
      <c r="E56" s="282">
        <f>電輔車!G56</f>
        <v>1257205</v>
      </c>
      <c r="F56" s="530">
        <v>711547</v>
      </c>
      <c r="G56" s="467">
        <f t="shared" si="2"/>
        <v>0.76686150036469836</v>
      </c>
      <c r="H56" s="83">
        <f t="shared" si="9"/>
        <v>2657.938689217759</v>
      </c>
      <c r="I56" s="84">
        <f t="shared" si="10"/>
        <v>3002.3080168776373</v>
      </c>
      <c r="J56" s="469">
        <f t="shared" si="0"/>
        <v>-0.11470153152973894</v>
      </c>
    </row>
    <row r="57" spans="1:10">
      <c r="A57" s="424" t="s">
        <v>239</v>
      </c>
      <c r="B57" s="282">
        <f>電輔車!E57</f>
        <v>172</v>
      </c>
      <c r="C57" s="529">
        <v>262</v>
      </c>
      <c r="D57" s="468">
        <f t="shared" si="1"/>
        <v>-0.34351145038167941</v>
      </c>
      <c r="E57" s="282">
        <f>電輔車!G57</f>
        <v>518624</v>
      </c>
      <c r="F57" s="530">
        <v>425120</v>
      </c>
      <c r="G57" s="467">
        <f t="shared" si="2"/>
        <v>0.21994730899510725</v>
      </c>
      <c r="H57" s="83">
        <f t="shared" si="9"/>
        <v>3015.2558139534885</v>
      </c>
      <c r="I57" s="84">
        <f t="shared" si="10"/>
        <v>1622.5954198473282</v>
      </c>
      <c r="J57" s="469">
        <f t="shared" si="0"/>
        <v>0.85829183114370999</v>
      </c>
    </row>
    <row r="58" spans="1:10">
      <c r="A58" s="424" t="s">
        <v>232</v>
      </c>
      <c r="B58" s="282">
        <f>電輔車!E58</f>
        <v>3755</v>
      </c>
      <c r="C58" s="529">
        <v>2994</v>
      </c>
      <c r="D58" s="468">
        <f t="shared" si="1"/>
        <v>0.25417501670006681</v>
      </c>
      <c r="E58" s="282">
        <f>電輔車!G58</f>
        <v>7856350</v>
      </c>
      <c r="F58" s="530">
        <v>6806812</v>
      </c>
      <c r="G58" s="467">
        <f t="shared" si="2"/>
        <v>0.15418936206846906</v>
      </c>
      <c r="H58" s="83">
        <f t="shared" si="9"/>
        <v>2092.2370173102531</v>
      </c>
      <c r="I58" s="84">
        <f t="shared" si="10"/>
        <v>2273.4843019372079</v>
      </c>
      <c r="J58" s="469">
        <f t="shared" si="0"/>
        <v>-7.972225032410217E-2</v>
      </c>
    </row>
    <row r="59" spans="1:10">
      <c r="A59" s="424" t="s">
        <v>277</v>
      </c>
      <c r="B59" s="282">
        <f>電輔車!E59</f>
        <v>0</v>
      </c>
      <c r="C59" s="529">
        <v>88</v>
      </c>
      <c r="D59" s="468">
        <f t="shared" si="1"/>
        <v>-1</v>
      </c>
      <c r="E59" s="282">
        <f>電輔車!G59</f>
        <v>0</v>
      </c>
      <c r="F59" s="530">
        <v>129938</v>
      </c>
      <c r="G59" s="467">
        <f t="shared" si="2"/>
        <v>-1</v>
      </c>
      <c r="H59" s="83">
        <f t="shared" si="9"/>
        <v>0</v>
      </c>
      <c r="I59" s="84">
        <f t="shared" si="10"/>
        <v>1476.5681818181818</v>
      </c>
      <c r="J59" s="469">
        <f t="shared" si="0"/>
        <v>-1</v>
      </c>
    </row>
    <row r="60" spans="1:10">
      <c r="A60" s="424" t="s">
        <v>282</v>
      </c>
      <c r="B60" s="282">
        <f>電輔車!E60</f>
        <v>0</v>
      </c>
      <c r="C60" s="529">
        <v>0</v>
      </c>
      <c r="D60" s="468">
        <f t="shared" si="1"/>
        <v>0</v>
      </c>
      <c r="E60" s="282">
        <f>電輔車!G60</f>
        <v>0</v>
      </c>
      <c r="F60" s="530">
        <v>0</v>
      </c>
      <c r="G60" s="467">
        <f t="shared" si="2"/>
        <v>0</v>
      </c>
      <c r="H60" s="83">
        <f t="shared" si="9"/>
        <v>0</v>
      </c>
      <c r="I60" s="84">
        <f t="shared" si="10"/>
        <v>0</v>
      </c>
      <c r="J60" s="469">
        <f t="shared" si="0"/>
        <v>0</v>
      </c>
    </row>
    <row r="61" spans="1:10">
      <c r="A61" s="424" t="s">
        <v>288</v>
      </c>
      <c r="B61" s="282">
        <f>電輔車!E61</f>
        <v>3698</v>
      </c>
      <c r="C61" s="529">
        <v>13430</v>
      </c>
      <c r="D61" s="468">
        <f t="shared" si="1"/>
        <v>-0.7246463142218913</v>
      </c>
      <c r="E61" s="282">
        <f>電輔車!G61</f>
        <v>8522317</v>
      </c>
      <c r="F61" s="530">
        <v>30805586</v>
      </c>
      <c r="G61" s="467">
        <f t="shared" si="2"/>
        <v>-0.72335157006914264</v>
      </c>
      <c r="H61" s="83">
        <f t="shared" si="9"/>
        <v>2304.5746349378041</v>
      </c>
      <c r="I61" s="84">
        <f t="shared" si="10"/>
        <v>2293.7889798957558</v>
      </c>
      <c r="J61" s="469">
        <f t="shared" si="0"/>
        <v>4.7021130263423423E-3</v>
      </c>
    </row>
    <row r="62" spans="1:10">
      <c r="A62" s="424" t="s">
        <v>336</v>
      </c>
      <c r="B62" s="282">
        <f>電輔車!E62</f>
        <v>1645</v>
      </c>
      <c r="C62" s="529">
        <v>3116</v>
      </c>
      <c r="D62" s="468">
        <f t="shared" si="1"/>
        <v>-0.47207958921694482</v>
      </c>
      <c r="E62" s="282">
        <f>電輔車!G62</f>
        <v>4207689</v>
      </c>
      <c r="F62" s="530">
        <v>8297193</v>
      </c>
      <c r="G62" s="467">
        <f t="shared" si="2"/>
        <v>-0.49287801308225565</v>
      </c>
      <c r="H62" s="83">
        <f t="shared" si="9"/>
        <v>2557.8656534954407</v>
      </c>
      <c r="I62" s="84">
        <f t="shared" si="10"/>
        <v>2662.7705391527597</v>
      </c>
      <c r="J62" s="469">
        <f t="shared" si="0"/>
        <v>-3.9396892865841027E-2</v>
      </c>
    </row>
    <row r="63" spans="1:10">
      <c r="A63" s="283" t="s">
        <v>29</v>
      </c>
      <c r="B63" s="282">
        <f>B64-B48-B42-B13-B8</f>
        <v>2789</v>
      </c>
      <c r="C63" s="530">
        <v>0</v>
      </c>
      <c r="D63" s="468">
        <f t="shared" si="1"/>
        <v>0</v>
      </c>
      <c r="E63" s="282">
        <f>E64-E48-E42-E13-E8</f>
        <v>7214353</v>
      </c>
      <c r="F63" s="530">
        <v>9049383</v>
      </c>
      <c r="G63" s="467">
        <f t="shared" si="2"/>
        <v>-0.20277957071769423</v>
      </c>
      <c r="H63" s="83">
        <f t="shared" si="9"/>
        <v>2586.7167443528147</v>
      </c>
      <c r="I63" s="84">
        <f t="shared" si="10"/>
        <v>0</v>
      </c>
      <c r="J63" s="469">
        <f t="shared" si="0"/>
        <v>0</v>
      </c>
    </row>
    <row r="64" spans="1:10">
      <c r="A64" s="284" t="s">
        <v>401</v>
      </c>
      <c r="B64" s="285">
        <f>電輔車!E64</f>
        <v>363921</v>
      </c>
      <c r="C64" s="536">
        <v>686558</v>
      </c>
      <c r="D64" s="468">
        <f t="shared" si="1"/>
        <v>-0.46993407694615752</v>
      </c>
      <c r="E64" s="282">
        <f>電輔車!G64</f>
        <v>672245726</v>
      </c>
      <c r="F64" s="539">
        <v>1213279029</v>
      </c>
      <c r="G64" s="467">
        <f t="shared" si="2"/>
        <v>-0.44592652643631903</v>
      </c>
      <c r="H64" s="83">
        <f t="shared" ref="H64" si="11">E64/B64</f>
        <v>1847.2298273526396</v>
      </c>
      <c r="I64" s="84">
        <f t="shared" ref="I64" si="12">F64/C64</f>
        <v>1767.1908695259542</v>
      </c>
      <c r="J64" s="469">
        <f t="shared" si="0"/>
        <v>4.5291631598433801E-2</v>
      </c>
    </row>
    <row r="65" spans="1:7" ht="13.5" customHeight="1">
      <c r="A65" s="287"/>
      <c r="B65" s="288"/>
      <c r="C65" s="289"/>
      <c r="D65" s="290"/>
      <c r="E65" s="288"/>
      <c r="F65" s="289"/>
      <c r="G65" s="290"/>
    </row>
    <row r="66" spans="1:7" ht="13.5" customHeight="1">
      <c r="A66" s="291" t="s">
        <v>466</v>
      </c>
    </row>
  </sheetData>
  <phoneticPr fontId="3" type="noConversion"/>
  <conditionalFormatting sqref="D1:D5">
    <cfRule type="cellIs" dxfId="47" priority="3" operator="greaterThanOrEqual">
      <formula>0</formula>
    </cfRule>
    <cfRule type="cellIs" dxfId="46" priority="4" operator="lessThan">
      <formula>0</formula>
    </cfRule>
  </conditionalFormatting>
  <conditionalFormatting sqref="D7:D1048576">
    <cfRule type="cellIs" dxfId="45" priority="43" operator="greaterThanOrEqual">
      <formula>0</formula>
    </cfRule>
    <cfRule type="cellIs" dxfId="44" priority="44" operator="lessThan">
      <formula>0</formula>
    </cfRule>
  </conditionalFormatting>
  <conditionalFormatting sqref="G1:G5">
    <cfRule type="cellIs" dxfId="43" priority="1" operator="greaterThanOrEqual">
      <formula>0</formula>
    </cfRule>
    <cfRule type="cellIs" dxfId="42" priority="2" operator="lessThan">
      <formula>0</formula>
    </cfRule>
  </conditionalFormatting>
  <conditionalFormatting sqref="G7:G1048576 J7:J1048576">
    <cfRule type="cellIs" dxfId="41" priority="5" operator="greaterThanOrEqual">
      <formula>0</formula>
    </cfRule>
    <cfRule type="cellIs" dxfId="40" priority="6" operator="lessThan">
      <formula>0</formula>
    </cfRule>
  </conditionalFormatting>
  <conditionalFormatting sqref="J1:J4">
    <cfRule type="cellIs" dxfId="39" priority="39" operator="greaterThanOrEqual">
      <formula>0</formula>
    </cfRule>
    <cfRule type="cellIs" dxfId="38" priority="40" operator="lessThan">
      <formula>0</formula>
    </cfRule>
  </conditionalFormatting>
  <pageMargins left="0.51181102362204722" right="0.51181102362204722" top="0.55118110236220474" bottom="0.15748031496062992" header="0.31496062992125984" footer="0.31496062992125984"/>
  <pageSetup paperSize="9" scale="6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72"/>
  <sheetViews>
    <sheetView workbookViewId="0">
      <selection activeCell="A2" sqref="A2"/>
    </sheetView>
  </sheetViews>
  <sheetFormatPr defaultRowHeight="16.5"/>
  <cols>
    <col min="1" max="1" width="18.25" style="5" customWidth="1"/>
    <col min="2" max="2" width="11.75" style="92" customWidth="1"/>
    <col min="3" max="3" width="14.375" style="5" customWidth="1"/>
    <col min="4" max="4" width="11" style="92" customWidth="1"/>
    <col min="5" max="5" width="12.625" style="5" customWidth="1"/>
    <col min="6" max="6" width="8.875" style="92" customWidth="1"/>
    <col min="7" max="7" width="13.375" style="92" customWidth="1"/>
    <col min="8" max="8" width="9.125" style="5" customWidth="1"/>
    <col min="9" max="9" width="10.5" style="92" customWidth="1"/>
    <col min="10" max="256" width="8.875" style="5"/>
    <col min="257" max="257" width="16" style="5" customWidth="1"/>
    <col min="258" max="258" width="10" style="5" customWidth="1"/>
    <col min="259" max="259" width="14.375" style="5" customWidth="1"/>
    <col min="260" max="260" width="9.5" style="5" customWidth="1"/>
    <col min="261" max="261" width="11.625" style="5" customWidth="1"/>
    <col min="262" max="262" width="10" style="5" customWidth="1"/>
    <col min="263" max="263" width="12.625" style="5" customWidth="1"/>
    <col min="264" max="264" width="9.125" style="5" customWidth="1"/>
    <col min="265" max="265" width="9.5" style="5" customWidth="1"/>
    <col min="266" max="512" width="8.875" style="5"/>
    <col min="513" max="513" width="16" style="5" customWidth="1"/>
    <col min="514" max="514" width="10" style="5" customWidth="1"/>
    <col min="515" max="515" width="14.375" style="5" customWidth="1"/>
    <col min="516" max="516" width="9.5" style="5" customWidth="1"/>
    <col min="517" max="517" width="11.625" style="5" customWidth="1"/>
    <col min="518" max="518" width="10" style="5" customWidth="1"/>
    <col min="519" max="519" width="12.625" style="5" customWidth="1"/>
    <col min="520" max="520" width="9.125" style="5" customWidth="1"/>
    <col min="521" max="521" width="9.5" style="5" customWidth="1"/>
    <col min="522" max="768" width="8.875" style="5"/>
    <col min="769" max="769" width="16" style="5" customWidth="1"/>
    <col min="770" max="770" width="10" style="5" customWidth="1"/>
    <col min="771" max="771" width="14.375" style="5" customWidth="1"/>
    <col min="772" max="772" width="9.5" style="5" customWidth="1"/>
    <col min="773" max="773" width="11.625" style="5" customWidth="1"/>
    <col min="774" max="774" width="10" style="5" customWidth="1"/>
    <col min="775" max="775" width="12.625" style="5" customWidth="1"/>
    <col min="776" max="776" width="9.125" style="5" customWidth="1"/>
    <col min="777" max="777" width="9.5" style="5" customWidth="1"/>
    <col min="778" max="1024" width="8.875" style="5"/>
    <col min="1025" max="1025" width="16" style="5" customWidth="1"/>
    <col min="1026" max="1026" width="10" style="5" customWidth="1"/>
    <col min="1027" max="1027" width="14.375" style="5" customWidth="1"/>
    <col min="1028" max="1028" width="9.5" style="5" customWidth="1"/>
    <col min="1029" max="1029" width="11.625" style="5" customWidth="1"/>
    <col min="1030" max="1030" width="10" style="5" customWidth="1"/>
    <col min="1031" max="1031" width="12.625" style="5" customWidth="1"/>
    <col min="1032" max="1032" width="9.125" style="5" customWidth="1"/>
    <col min="1033" max="1033" width="9.5" style="5" customWidth="1"/>
    <col min="1034" max="1280" width="8.875" style="5"/>
    <col min="1281" max="1281" width="16" style="5" customWidth="1"/>
    <col min="1282" max="1282" width="10" style="5" customWidth="1"/>
    <col min="1283" max="1283" width="14.375" style="5" customWidth="1"/>
    <col min="1284" max="1284" width="9.5" style="5" customWidth="1"/>
    <col min="1285" max="1285" width="11.625" style="5" customWidth="1"/>
    <col min="1286" max="1286" width="10" style="5" customWidth="1"/>
    <col min="1287" max="1287" width="12.625" style="5" customWidth="1"/>
    <col min="1288" max="1288" width="9.125" style="5" customWidth="1"/>
    <col min="1289" max="1289" width="9.5" style="5" customWidth="1"/>
    <col min="1290" max="1536" width="8.875" style="5"/>
    <col min="1537" max="1537" width="16" style="5" customWidth="1"/>
    <col min="1538" max="1538" width="10" style="5" customWidth="1"/>
    <col min="1539" max="1539" width="14.375" style="5" customWidth="1"/>
    <col min="1540" max="1540" width="9.5" style="5" customWidth="1"/>
    <col min="1541" max="1541" width="11.625" style="5" customWidth="1"/>
    <col min="1542" max="1542" width="10" style="5" customWidth="1"/>
    <col min="1543" max="1543" width="12.625" style="5" customWidth="1"/>
    <col min="1544" max="1544" width="9.125" style="5" customWidth="1"/>
    <col min="1545" max="1545" width="9.5" style="5" customWidth="1"/>
    <col min="1546" max="1792" width="8.875" style="5"/>
    <col min="1793" max="1793" width="16" style="5" customWidth="1"/>
    <col min="1794" max="1794" width="10" style="5" customWidth="1"/>
    <col min="1795" max="1795" width="14.375" style="5" customWidth="1"/>
    <col min="1796" max="1796" width="9.5" style="5" customWidth="1"/>
    <col min="1797" max="1797" width="11.625" style="5" customWidth="1"/>
    <col min="1798" max="1798" width="10" style="5" customWidth="1"/>
    <col min="1799" max="1799" width="12.625" style="5" customWidth="1"/>
    <col min="1800" max="1800" width="9.125" style="5" customWidth="1"/>
    <col min="1801" max="1801" width="9.5" style="5" customWidth="1"/>
    <col min="1802" max="2048" width="8.875" style="5"/>
    <col min="2049" max="2049" width="16" style="5" customWidth="1"/>
    <col min="2050" max="2050" width="10" style="5" customWidth="1"/>
    <col min="2051" max="2051" width="14.375" style="5" customWidth="1"/>
    <col min="2052" max="2052" width="9.5" style="5" customWidth="1"/>
    <col min="2053" max="2053" width="11.625" style="5" customWidth="1"/>
    <col min="2054" max="2054" width="10" style="5" customWidth="1"/>
    <col min="2055" max="2055" width="12.625" style="5" customWidth="1"/>
    <col min="2056" max="2056" width="9.125" style="5" customWidth="1"/>
    <col min="2057" max="2057" width="9.5" style="5" customWidth="1"/>
    <col min="2058" max="2304" width="8.875" style="5"/>
    <col min="2305" max="2305" width="16" style="5" customWidth="1"/>
    <col min="2306" max="2306" width="10" style="5" customWidth="1"/>
    <col min="2307" max="2307" width="14.375" style="5" customWidth="1"/>
    <col min="2308" max="2308" width="9.5" style="5" customWidth="1"/>
    <col min="2309" max="2309" width="11.625" style="5" customWidth="1"/>
    <col min="2310" max="2310" width="10" style="5" customWidth="1"/>
    <col min="2311" max="2311" width="12.625" style="5" customWidth="1"/>
    <col min="2312" max="2312" width="9.125" style="5" customWidth="1"/>
    <col min="2313" max="2313" width="9.5" style="5" customWidth="1"/>
    <col min="2314" max="2560" width="8.875" style="5"/>
    <col min="2561" max="2561" width="16" style="5" customWidth="1"/>
    <col min="2562" max="2562" width="10" style="5" customWidth="1"/>
    <col min="2563" max="2563" width="14.375" style="5" customWidth="1"/>
    <col min="2564" max="2564" width="9.5" style="5" customWidth="1"/>
    <col min="2565" max="2565" width="11.625" style="5" customWidth="1"/>
    <col min="2566" max="2566" width="10" style="5" customWidth="1"/>
    <col min="2567" max="2567" width="12.625" style="5" customWidth="1"/>
    <col min="2568" max="2568" width="9.125" style="5" customWidth="1"/>
    <col min="2569" max="2569" width="9.5" style="5" customWidth="1"/>
    <col min="2570" max="2816" width="8.875" style="5"/>
    <col min="2817" max="2817" width="16" style="5" customWidth="1"/>
    <col min="2818" max="2818" width="10" style="5" customWidth="1"/>
    <col min="2819" max="2819" width="14.375" style="5" customWidth="1"/>
    <col min="2820" max="2820" width="9.5" style="5" customWidth="1"/>
    <col min="2821" max="2821" width="11.625" style="5" customWidth="1"/>
    <col min="2822" max="2822" width="10" style="5" customWidth="1"/>
    <col min="2823" max="2823" width="12.625" style="5" customWidth="1"/>
    <col min="2824" max="2824" width="9.125" style="5" customWidth="1"/>
    <col min="2825" max="2825" width="9.5" style="5" customWidth="1"/>
    <col min="2826" max="3072" width="8.875" style="5"/>
    <col min="3073" max="3073" width="16" style="5" customWidth="1"/>
    <col min="3074" max="3074" width="10" style="5" customWidth="1"/>
    <col min="3075" max="3075" width="14.375" style="5" customWidth="1"/>
    <col min="3076" max="3076" width="9.5" style="5" customWidth="1"/>
    <col min="3077" max="3077" width="11.625" style="5" customWidth="1"/>
    <col min="3078" max="3078" width="10" style="5" customWidth="1"/>
    <col min="3079" max="3079" width="12.625" style="5" customWidth="1"/>
    <col min="3080" max="3080" width="9.125" style="5" customWidth="1"/>
    <col min="3081" max="3081" width="9.5" style="5" customWidth="1"/>
    <col min="3082" max="3328" width="8.875" style="5"/>
    <col min="3329" max="3329" width="16" style="5" customWidth="1"/>
    <col min="3330" max="3330" width="10" style="5" customWidth="1"/>
    <col min="3331" max="3331" width="14.375" style="5" customWidth="1"/>
    <col min="3332" max="3332" width="9.5" style="5" customWidth="1"/>
    <col min="3333" max="3333" width="11.625" style="5" customWidth="1"/>
    <col min="3334" max="3334" width="10" style="5" customWidth="1"/>
    <col min="3335" max="3335" width="12.625" style="5" customWidth="1"/>
    <col min="3336" max="3336" width="9.125" style="5" customWidth="1"/>
    <col min="3337" max="3337" width="9.5" style="5" customWidth="1"/>
    <col min="3338" max="3584" width="8.875" style="5"/>
    <col min="3585" max="3585" width="16" style="5" customWidth="1"/>
    <col min="3586" max="3586" width="10" style="5" customWidth="1"/>
    <col min="3587" max="3587" width="14.375" style="5" customWidth="1"/>
    <col min="3588" max="3588" width="9.5" style="5" customWidth="1"/>
    <col min="3589" max="3589" width="11.625" style="5" customWidth="1"/>
    <col min="3590" max="3590" width="10" style="5" customWidth="1"/>
    <col min="3591" max="3591" width="12.625" style="5" customWidth="1"/>
    <col min="3592" max="3592" width="9.125" style="5" customWidth="1"/>
    <col min="3593" max="3593" width="9.5" style="5" customWidth="1"/>
    <col min="3594" max="3840" width="8.875" style="5"/>
    <col min="3841" max="3841" width="16" style="5" customWidth="1"/>
    <col min="3842" max="3842" width="10" style="5" customWidth="1"/>
    <col min="3843" max="3843" width="14.375" style="5" customWidth="1"/>
    <col min="3844" max="3844" width="9.5" style="5" customWidth="1"/>
    <col min="3845" max="3845" width="11.625" style="5" customWidth="1"/>
    <col min="3846" max="3846" width="10" style="5" customWidth="1"/>
    <col min="3847" max="3847" width="12.625" style="5" customWidth="1"/>
    <col min="3848" max="3848" width="9.125" style="5" customWidth="1"/>
    <col min="3849" max="3849" width="9.5" style="5" customWidth="1"/>
    <col min="3850" max="4096" width="8.875" style="5"/>
    <col min="4097" max="4097" width="16" style="5" customWidth="1"/>
    <col min="4098" max="4098" width="10" style="5" customWidth="1"/>
    <col min="4099" max="4099" width="14.375" style="5" customWidth="1"/>
    <col min="4100" max="4100" width="9.5" style="5" customWidth="1"/>
    <col min="4101" max="4101" width="11.625" style="5" customWidth="1"/>
    <col min="4102" max="4102" width="10" style="5" customWidth="1"/>
    <col min="4103" max="4103" width="12.625" style="5" customWidth="1"/>
    <col min="4104" max="4104" width="9.125" style="5" customWidth="1"/>
    <col min="4105" max="4105" width="9.5" style="5" customWidth="1"/>
    <col min="4106" max="4352" width="8.875" style="5"/>
    <col min="4353" max="4353" width="16" style="5" customWidth="1"/>
    <col min="4354" max="4354" width="10" style="5" customWidth="1"/>
    <col min="4355" max="4355" width="14.375" style="5" customWidth="1"/>
    <col min="4356" max="4356" width="9.5" style="5" customWidth="1"/>
    <col min="4357" max="4357" width="11.625" style="5" customWidth="1"/>
    <col min="4358" max="4358" width="10" style="5" customWidth="1"/>
    <col min="4359" max="4359" width="12.625" style="5" customWidth="1"/>
    <col min="4360" max="4360" width="9.125" style="5" customWidth="1"/>
    <col min="4361" max="4361" width="9.5" style="5" customWidth="1"/>
    <col min="4362" max="4608" width="8.875" style="5"/>
    <col min="4609" max="4609" width="16" style="5" customWidth="1"/>
    <col min="4610" max="4610" width="10" style="5" customWidth="1"/>
    <col min="4611" max="4611" width="14.375" style="5" customWidth="1"/>
    <col min="4612" max="4612" width="9.5" style="5" customWidth="1"/>
    <col min="4613" max="4613" width="11.625" style="5" customWidth="1"/>
    <col min="4614" max="4614" width="10" style="5" customWidth="1"/>
    <col min="4615" max="4615" width="12.625" style="5" customWidth="1"/>
    <col min="4616" max="4616" width="9.125" style="5" customWidth="1"/>
    <col min="4617" max="4617" width="9.5" style="5" customWidth="1"/>
    <col min="4618" max="4864" width="8.875" style="5"/>
    <col min="4865" max="4865" width="16" style="5" customWidth="1"/>
    <col min="4866" max="4866" width="10" style="5" customWidth="1"/>
    <col min="4867" max="4867" width="14.375" style="5" customWidth="1"/>
    <col min="4868" max="4868" width="9.5" style="5" customWidth="1"/>
    <col min="4869" max="4869" width="11.625" style="5" customWidth="1"/>
    <col min="4870" max="4870" width="10" style="5" customWidth="1"/>
    <col min="4871" max="4871" width="12.625" style="5" customWidth="1"/>
    <col min="4872" max="4872" width="9.125" style="5" customWidth="1"/>
    <col min="4873" max="4873" width="9.5" style="5" customWidth="1"/>
    <col min="4874" max="5120" width="8.875" style="5"/>
    <col min="5121" max="5121" width="16" style="5" customWidth="1"/>
    <col min="5122" max="5122" width="10" style="5" customWidth="1"/>
    <col min="5123" max="5123" width="14.375" style="5" customWidth="1"/>
    <col min="5124" max="5124" width="9.5" style="5" customWidth="1"/>
    <col min="5125" max="5125" width="11.625" style="5" customWidth="1"/>
    <col min="5126" max="5126" width="10" style="5" customWidth="1"/>
    <col min="5127" max="5127" width="12.625" style="5" customWidth="1"/>
    <col min="5128" max="5128" width="9.125" style="5" customWidth="1"/>
    <col min="5129" max="5129" width="9.5" style="5" customWidth="1"/>
    <col min="5130" max="5376" width="8.875" style="5"/>
    <col min="5377" max="5377" width="16" style="5" customWidth="1"/>
    <col min="5378" max="5378" width="10" style="5" customWidth="1"/>
    <col min="5379" max="5379" width="14.375" style="5" customWidth="1"/>
    <col min="5380" max="5380" width="9.5" style="5" customWidth="1"/>
    <col min="5381" max="5381" width="11.625" style="5" customWidth="1"/>
    <col min="5382" max="5382" width="10" style="5" customWidth="1"/>
    <col min="5383" max="5383" width="12.625" style="5" customWidth="1"/>
    <col min="5384" max="5384" width="9.125" style="5" customWidth="1"/>
    <col min="5385" max="5385" width="9.5" style="5" customWidth="1"/>
    <col min="5386" max="5632" width="8.875" style="5"/>
    <col min="5633" max="5633" width="16" style="5" customWidth="1"/>
    <col min="5634" max="5634" width="10" style="5" customWidth="1"/>
    <col min="5635" max="5635" width="14.375" style="5" customWidth="1"/>
    <col min="5636" max="5636" width="9.5" style="5" customWidth="1"/>
    <col min="5637" max="5637" width="11.625" style="5" customWidth="1"/>
    <col min="5638" max="5638" width="10" style="5" customWidth="1"/>
    <col min="5639" max="5639" width="12.625" style="5" customWidth="1"/>
    <col min="5640" max="5640" width="9.125" style="5" customWidth="1"/>
    <col min="5641" max="5641" width="9.5" style="5" customWidth="1"/>
    <col min="5642" max="5888" width="8.875" style="5"/>
    <col min="5889" max="5889" width="16" style="5" customWidth="1"/>
    <col min="5890" max="5890" width="10" style="5" customWidth="1"/>
    <col min="5891" max="5891" width="14.375" style="5" customWidth="1"/>
    <col min="5892" max="5892" width="9.5" style="5" customWidth="1"/>
    <col min="5893" max="5893" width="11.625" style="5" customWidth="1"/>
    <col min="5894" max="5894" width="10" style="5" customWidth="1"/>
    <col min="5895" max="5895" width="12.625" style="5" customWidth="1"/>
    <col min="5896" max="5896" width="9.125" style="5" customWidth="1"/>
    <col min="5897" max="5897" width="9.5" style="5" customWidth="1"/>
    <col min="5898" max="6144" width="8.875" style="5"/>
    <col min="6145" max="6145" width="16" style="5" customWidth="1"/>
    <col min="6146" max="6146" width="10" style="5" customWidth="1"/>
    <col min="6147" max="6147" width="14.375" style="5" customWidth="1"/>
    <col min="6148" max="6148" width="9.5" style="5" customWidth="1"/>
    <col min="6149" max="6149" width="11.625" style="5" customWidth="1"/>
    <col min="6150" max="6150" width="10" style="5" customWidth="1"/>
    <col min="6151" max="6151" width="12.625" style="5" customWidth="1"/>
    <col min="6152" max="6152" width="9.125" style="5" customWidth="1"/>
    <col min="6153" max="6153" width="9.5" style="5" customWidth="1"/>
    <col min="6154" max="6400" width="8.875" style="5"/>
    <col min="6401" max="6401" width="16" style="5" customWidth="1"/>
    <col min="6402" max="6402" width="10" style="5" customWidth="1"/>
    <col min="6403" max="6403" width="14.375" style="5" customWidth="1"/>
    <col min="6404" max="6404" width="9.5" style="5" customWidth="1"/>
    <col min="6405" max="6405" width="11.625" style="5" customWidth="1"/>
    <col min="6406" max="6406" width="10" style="5" customWidth="1"/>
    <col min="6407" max="6407" width="12.625" style="5" customWidth="1"/>
    <col min="6408" max="6408" width="9.125" style="5" customWidth="1"/>
    <col min="6409" max="6409" width="9.5" style="5" customWidth="1"/>
    <col min="6410" max="6656" width="8.875" style="5"/>
    <col min="6657" max="6657" width="16" style="5" customWidth="1"/>
    <col min="6658" max="6658" width="10" style="5" customWidth="1"/>
    <col min="6659" max="6659" width="14.375" style="5" customWidth="1"/>
    <col min="6660" max="6660" width="9.5" style="5" customWidth="1"/>
    <col min="6661" max="6661" width="11.625" style="5" customWidth="1"/>
    <col min="6662" max="6662" width="10" style="5" customWidth="1"/>
    <col min="6663" max="6663" width="12.625" style="5" customWidth="1"/>
    <col min="6664" max="6664" width="9.125" style="5" customWidth="1"/>
    <col min="6665" max="6665" width="9.5" style="5" customWidth="1"/>
    <col min="6666" max="6912" width="8.875" style="5"/>
    <col min="6913" max="6913" width="16" style="5" customWidth="1"/>
    <col min="6914" max="6914" width="10" style="5" customWidth="1"/>
    <col min="6915" max="6915" width="14.375" style="5" customWidth="1"/>
    <col min="6916" max="6916" width="9.5" style="5" customWidth="1"/>
    <col min="6917" max="6917" width="11.625" style="5" customWidth="1"/>
    <col min="6918" max="6918" width="10" style="5" customWidth="1"/>
    <col min="6919" max="6919" width="12.625" style="5" customWidth="1"/>
    <col min="6920" max="6920" width="9.125" style="5" customWidth="1"/>
    <col min="6921" max="6921" width="9.5" style="5" customWidth="1"/>
    <col min="6922" max="7168" width="8.875" style="5"/>
    <col min="7169" max="7169" width="16" style="5" customWidth="1"/>
    <col min="7170" max="7170" width="10" style="5" customWidth="1"/>
    <col min="7171" max="7171" width="14.375" style="5" customWidth="1"/>
    <col min="7172" max="7172" width="9.5" style="5" customWidth="1"/>
    <col min="7173" max="7173" width="11.625" style="5" customWidth="1"/>
    <col min="7174" max="7174" width="10" style="5" customWidth="1"/>
    <col min="7175" max="7175" width="12.625" style="5" customWidth="1"/>
    <col min="7176" max="7176" width="9.125" style="5" customWidth="1"/>
    <col min="7177" max="7177" width="9.5" style="5" customWidth="1"/>
    <col min="7178" max="7424" width="8.875" style="5"/>
    <col min="7425" max="7425" width="16" style="5" customWidth="1"/>
    <col min="7426" max="7426" width="10" style="5" customWidth="1"/>
    <col min="7427" max="7427" width="14.375" style="5" customWidth="1"/>
    <col min="7428" max="7428" width="9.5" style="5" customWidth="1"/>
    <col min="7429" max="7429" width="11.625" style="5" customWidth="1"/>
    <col min="7430" max="7430" width="10" style="5" customWidth="1"/>
    <col min="7431" max="7431" width="12.625" style="5" customWidth="1"/>
    <col min="7432" max="7432" width="9.125" style="5" customWidth="1"/>
    <col min="7433" max="7433" width="9.5" style="5" customWidth="1"/>
    <col min="7434" max="7680" width="8.875" style="5"/>
    <col min="7681" max="7681" width="16" style="5" customWidth="1"/>
    <col min="7682" max="7682" width="10" style="5" customWidth="1"/>
    <col min="7683" max="7683" width="14.375" style="5" customWidth="1"/>
    <col min="7684" max="7684" width="9.5" style="5" customWidth="1"/>
    <col min="7685" max="7685" width="11.625" style="5" customWidth="1"/>
    <col min="7686" max="7686" width="10" style="5" customWidth="1"/>
    <col min="7687" max="7687" width="12.625" style="5" customWidth="1"/>
    <col min="7688" max="7688" width="9.125" style="5" customWidth="1"/>
    <col min="7689" max="7689" width="9.5" style="5" customWidth="1"/>
    <col min="7690" max="7936" width="8.875" style="5"/>
    <col min="7937" max="7937" width="16" style="5" customWidth="1"/>
    <col min="7938" max="7938" width="10" style="5" customWidth="1"/>
    <col min="7939" max="7939" width="14.375" style="5" customWidth="1"/>
    <col min="7940" max="7940" width="9.5" style="5" customWidth="1"/>
    <col min="7941" max="7941" width="11.625" style="5" customWidth="1"/>
    <col min="7942" max="7942" width="10" style="5" customWidth="1"/>
    <col min="7943" max="7943" width="12.625" style="5" customWidth="1"/>
    <col min="7944" max="7944" width="9.125" style="5" customWidth="1"/>
    <col min="7945" max="7945" width="9.5" style="5" customWidth="1"/>
    <col min="7946" max="8192" width="8.875" style="5"/>
    <col min="8193" max="8193" width="16" style="5" customWidth="1"/>
    <col min="8194" max="8194" width="10" style="5" customWidth="1"/>
    <col min="8195" max="8195" width="14.375" style="5" customWidth="1"/>
    <col min="8196" max="8196" width="9.5" style="5" customWidth="1"/>
    <col min="8197" max="8197" width="11.625" style="5" customWidth="1"/>
    <col min="8198" max="8198" width="10" style="5" customWidth="1"/>
    <col min="8199" max="8199" width="12.625" style="5" customWidth="1"/>
    <col min="8200" max="8200" width="9.125" style="5" customWidth="1"/>
    <col min="8201" max="8201" width="9.5" style="5" customWidth="1"/>
    <col min="8202" max="8448" width="8.875" style="5"/>
    <col min="8449" max="8449" width="16" style="5" customWidth="1"/>
    <col min="8450" max="8450" width="10" style="5" customWidth="1"/>
    <col min="8451" max="8451" width="14.375" style="5" customWidth="1"/>
    <col min="8452" max="8452" width="9.5" style="5" customWidth="1"/>
    <col min="8453" max="8453" width="11.625" style="5" customWidth="1"/>
    <col min="8454" max="8454" width="10" style="5" customWidth="1"/>
    <col min="8455" max="8455" width="12.625" style="5" customWidth="1"/>
    <col min="8456" max="8456" width="9.125" style="5" customWidth="1"/>
    <col min="8457" max="8457" width="9.5" style="5" customWidth="1"/>
    <col min="8458" max="8704" width="8.875" style="5"/>
    <col min="8705" max="8705" width="16" style="5" customWidth="1"/>
    <col min="8706" max="8706" width="10" style="5" customWidth="1"/>
    <col min="8707" max="8707" width="14.375" style="5" customWidth="1"/>
    <col min="8708" max="8708" width="9.5" style="5" customWidth="1"/>
    <col min="8709" max="8709" width="11.625" style="5" customWidth="1"/>
    <col min="8710" max="8710" width="10" style="5" customWidth="1"/>
    <col min="8711" max="8711" width="12.625" style="5" customWidth="1"/>
    <col min="8712" max="8712" width="9.125" style="5" customWidth="1"/>
    <col min="8713" max="8713" width="9.5" style="5" customWidth="1"/>
    <col min="8714" max="8960" width="8.875" style="5"/>
    <col min="8961" max="8961" width="16" style="5" customWidth="1"/>
    <col min="8962" max="8962" width="10" style="5" customWidth="1"/>
    <col min="8963" max="8963" width="14.375" style="5" customWidth="1"/>
    <col min="8964" max="8964" width="9.5" style="5" customWidth="1"/>
    <col min="8965" max="8965" width="11.625" style="5" customWidth="1"/>
    <col min="8966" max="8966" width="10" style="5" customWidth="1"/>
    <col min="8967" max="8967" width="12.625" style="5" customWidth="1"/>
    <col min="8968" max="8968" width="9.125" style="5" customWidth="1"/>
    <col min="8969" max="8969" width="9.5" style="5" customWidth="1"/>
    <col min="8970" max="9216" width="8.875" style="5"/>
    <col min="9217" max="9217" width="16" style="5" customWidth="1"/>
    <col min="9218" max="9218" width="10" style="5" customWidth="1"/>
    <col min="9219" max="9219" width="14.375" style="5" customWidth="1"/>
    <col min="9220" max="9220" width="9.5" style="5" customWidth="1"/>
    <col min="9221" max="9221" width="11.625" style="5" customWidth="1"/>
    <col min="9222" max="9222" width="10" style="5" customWidth="1"/>
    <col min="9223" max="9223" width="12.625" style="5" customWidth="1"/>
    <col min="9224" max="9224" width="9.125" style="5" customWidth="1"/>
    <col min="9225" max="9225" width="9.5" style="5" customWidth="1"/>
    <col min="9226" max="9472" width="8.875" style="5"/>
    <col min="9473" max="9473" width="16" style="5" customWidth="1"/>
    <col min="9474" max="9474" width="10" style="5" customWidth="1"/>
    <col min="9475" max="9475" width="14.375" style="5" customWidth="1"/>
    <col min="9476" max="9476" width="9.5" style="5" customWidth="1"/>
    <col min="9477" max="9477" width="11.625" style="5" customWidth="1"/>
    <col min="9478" max="9478" width="10" style="5" customWidth="1"/>
    <col min="9479" max="9479" width="12.625" style="5" customWidth="1"/>
    <col min="9480" max="9480" width="9.125" style="5" customWidth="1"/>
    <col min="9481" max="9481" width="9.5" style="5" customWidth="1"/>
    <col min="9482" max="9728" width="8.875" style="5"/>
    <col min="9729" max="9729" width="16" style="5" customWidth="1"/>
    <col min="9730" max="9730" width="10" style="5" customWidth="1"/>
    <col min="9731" max="9731" width="14.375" style="5" customWidth="1"/>
    <col min="9732" max="9732" width="9.5" style="5" customWidth="1"/>
    <col min="9733" max="9733" width="11.625" style="5" customWidth="1"/>
    <col min="9734" max="9734" width="10" style="5" customWidth="1"/>
    <col min="9735" max="9735" width="12.625" style="5" customWidth="1"/>
    <col min="9736" max="9736" width="9.125" style="5" customWidth="1"/>
    <col min="9737" max="9737" width="9.5" style="5" customWidth="1"/>
    <col min="9738" max="9984" width="8.875" style="5"/>
    <col min="9985" max="9985" width="16" style="5" customWidth="1"/>
    <col min="9986" max="9986" width="10" style="5" customWidth="1"/>
    <col min="9987" max="9987" width="14.375" style="5" customWidth="1"/>
    <col min="9988" max="9988" width="9.5" style="5" customWidth="1"/>
    <col min="9989" max="9989" width="11.625" style="5" customWidth="1"/>
    <col min="9990" max="9990" width="10" style="5" customWidth="1"/>
    <col min="9991" max="9991" width="12.625" style="5" customWidth="1"/>
    <col min="9992" max="9992" width="9.125" style="5" customWidth="1"/>
    <col min="9993" max="9993" width="9.5" style="5" customWidth="1"/>
    <col min="9994" max="10240" width="8.875" style="5"/>
    <col min="10241" max="10241" width="16" style="5" customWidth="1"/>
    <col min="10242" max="10242" width="10" style="5" customWidth="1"/>
    <col min="10243" max="10243" width="14.375" style="5" customWidth="1"/>
    <col min="10244" max="10244" width="9.5" style="5" customWidth="1"/>
    <col min="10245" max="10245" width="11.625" style="5" customWidth="1"/>
    <col min="10246" max="10246" width="10" style="5" customWidth="1"/>
    <col min="10247" max="10247" width="12.625" style="5" customWidth="1"/>
    <col min="10248" max="10248" width="9.125" style="5" customWidth="1"/>
    <col min="10249" max="10249" width="9.5" style="5" customWidth="1"/>
    <col min="10250" max="10496" width="8.875" style="5"/>
    <col min="10497" max="10497" width="16" style="5" customWidth="1"/>
    <col min="10498" max="10498" width="10" style="5" customWidth="1"/>
    <col min="10499" max="10499" width="14.375" style="5" customWidth="1"/>
    <col min="10500" max="10500" width="9.5" style="5" customWidth="1"/>
    <col min="10501" max="10501" width="11.625" style="5" customWidth="1"/>
    <col min="10502" max="10502" width="10" style="5" customWidth="1"/>
    <col min="10503" max="10503" width="12.625" style="5" customWidth="1"/>
    <col min="10504" max="10504" width="9.125" style="5" customWidth="1"/>
    <col min="10505" max="10505" width="9.5" style="5" customWidth="1"/>
    <col min="10506" max="10752" width="8.875" style="5"/>
    <col min="10753" max="10753" width="16" style="5" customWidth="1"/>
    <col min="10754" max="10754" width="10" style="5" customWidth="1"/>
    <col min="10755" max="10755" width="14.375" style="5" customWidth="1"/>
    <col min="10756" max="10756" width="9.5" style="5" customWidth="1"/>
    <col min="10757" max="10757" width="11.625" style="5" customWidth="1"/>
    <col min="10758" max="10758" width="10" style="5" customWidth="1"/>
    <col min="10759" max="10759" width="12.625" style="5" customWidth="1"/>
    <col min="10760" max="10760" width="9.125" style="5" customWidth="1"/>
    <col min="10761" max="10761" width="9.5" style="5" customWidth="1"/>
    <col min="10762" max="11008" width="8.875" style="5"/>
    <col min="11009" max="11009" width="16" style="5" customWidth="1"/>
    <col min="11010" max="11010" width="10" style="5" customWidth="1"/>
    <col min="11011" max="11011" width="14.375" style="5" customWidth="1"/>
    <col min="11012" max="11012" width="9.5" style="5" customWidth="1"/>
    <col min="11013" max="11013" width="11.625" style="5" customWidth="1"/>
    <col min="11014" max="11014" width="10" style="5" customWidth="1"/>
    <col min="11015" max="11015" width="12.625" style="5" customWidth="1"/>
    <col min="11016" max="11016" width="9.125" style="5" customWidth="1"/>
    <col min="11017" max="11017" width="9.5" style="5" customWidth="1"/>
    <col min="11018" max="11264" width="8.875" style="5"/>
    <col min="11265" max="11265" width="16" style="5" customWidth="1"/>
    <col min="11266" max="11266" width="10" style="5" customWidth="1"/>
    <col min="11267" max="11267" width="14.375" style="5" customWidth="1"/>
    <col min="11268" max="11268" width="9.5" style="5" customWidth="1"/>
    <col min="11269" max="11269" width="11.625" style="5" customWidth="1"/>
    <col min="11270" max="11270" width="10" style="5" customWidth="1"/>
    <col min="11271" max="11271" width="12.625" style="5" customWidth="1"/>
    <col min="11272" max="11272" width="9.125" style="5" customWidth="1"/>
    <col min="11273" max="11273" width="9.5" style="5" customWidth="1"/>
    <col min="11274" max="11520" width="8.875" style="5"/>
    <col min="11521" max="11521" width="16" style="5" customWidth="1"/>
    <col min="11522" max="11522" width="10" style="5" customWidth="1"/>
    <col min="11523" max="11523" width="14.375" style="5" customWidth="1"/>
    <col min="11524" max="11524" width="9.5" style="5" customWidth="1"/>
    <col min="11525" max="11525" width="11.625" style="5" customWidth="1"/>
    <col min="11526" max="11526" width="10" style="5" customWidth="1"/>
    <col min="11527" max="11527" width="12.625" style="5" customWidth="1"/>
    <col min="11528" max="11528" width="9.125" style="5" customWidth="1"/>
    <col min="11529" max="11529" width="9.5" style="5" customWidth="1"/>
    <col min="11530" max="11776" width="8.875" style="5"/>
    <col min="11777" max="11777" width="16" style="5" customWidth="1"/>
    <col min="11778" max="11778" width="10" style="5" customWidth="1"/>
    <col min="11779" max="11779" width="14.375" style="5" customWidth="1"/>
    <col min="11780" max="11780" width="9.5" style="5" customWidth="1"/>
    <col min="11781" max="11781" width="11.625" style="5" customWidth="1"/>
    <col min="11782" max="11782" width="10" style="5" customWidth="1"/>
    <col min="11783" max="11783" width="12.625" style="5" customWidth="1"/>
    <col min="11784" max="11784" width="9.125" style="5" customWidth="1"/>
    <col min="11785" max="11785" width="9.5" style="5" customWidth="1"/>
    <col min="11786" max="12032" width="8.875" style="5"/>
    <col min="12033" max="12033" width="16" style="5" customWidth="1"/>
    <col min="12034" max="12034" width="10" style="5" customWidth="1"/>
    <col min="12035" max="12035" width="14.375" style="5" customWidth="1"/>
    <col min="12036" max="12036" width="9.5" style="5" customWidth="1"/>
    <col min="12037" max="12037" width="11.625" style="5" customWidth="1"/>
    <col min="12038" max="12038" width="10" style="5" customWidth="1"/>
    <col min="12039" max="12039" width="12.625" style="5" customWidth="1"/>
    <col min="12040" max="12040" width="9.125" style="5" customWidth="1"/>
    <col min="12041" max="12041" width="9.5" style="5" customWidth="1"/>
    <col min="12042" max="12288" width="8.875" style="5"/>
    <col min="12289" max="12289" width="16" style="5" customWidth="1"/>
    <col min="12290" max="12290" width="10" style="5" customWidth="1"/>
    <col min="12291" max="12291" width="14.375" style="5" customWidth="1"/>
    <col min="12292" max="12292" width="9.5" style="5" customWidth="1"/>
    <col min="12293" max="12293" width="11.625" style="5" customWidth="1"/>
    <col min="12294" max="12294" width="10" style="5" customWidth="1"/>
    <col min="12295" max="12295" width="12.625" style="5" customWidth="1"/>
    <col min="12296" max="12296" width="9.125" style="5" customWidth="1"/>
    <col min="12297" max="12297" width="9.5" style="5" customWidth="1"/>
    <col min="12298" max="12544" width="8.875" style="5"/>
    <col min="12545" max="12545" width="16" style="5" customWidth="1"/>
    <col min="12546" max="12546" width="10" style="5" customWidth="1"/>
    <col min="12547" max="12547" width="14.375" style="5" customWidth="1"/>
    <col min="12548" max="12548" width="9.5" style="5" customWidth="1"/>
    <col min="12549" max="12549" width="11.625" style="5" customWidth="1"/>
    <col min="12550" max="12550" width="10" style="5" customWidth="1"/>
    <col min="12551" max="12551" width="12.625" style="5" customWidth="1"/>
    <col min="12552" max="12552" width="9.125" style="5" customWidth="1"/>
    <col min="12553" max="12553" width="9.5" style="5" customWidth="1"/>
    <col min="12554" max="12800" width="8.875" style="5"/>
    <col min="12801" max="12801" width="16" style="5" customWidth="1"/>
    <col min="12802" max="12802" width="10" style="5" customWidth="1"/>
    <col min="12803" max="12803" width="14.375" style="5" customWidth="1"/>
    <col min="12804" max="12804" width="9.5" style="5" customWidth="1"/>
    <col min="12805" max="12805" width="11.625" style="5" customWidth="1"/>
    <col min="12806" max="12806" width="10" style="5" customWidth="1"/>
    <col min="12807" max="12807" width="12.625" style="5" customWidth="1"/>
    <col min="12808" max="12808" width="9.125" style="5" customWidth="1"/>
    <col min="12809" max="12809" width="9.5" style="5" customWidth="1"/>
    <col min="12810" max="13056" width="8.875" style="5"/>
    <col min="13057" max="13057" width="16" style="5" customWidth="1"/>
    <col min="13058" max="13058" width="10" style="5" customWidth="1"/>
    <col min="13059" max="13059" width="14.375" style="5" customWidth="1"/>
    <col min="13060" max="13060" width="9.5" style="5" customWidth="1"/>
    <col min="13061" max="13061" width="11.625" style="5" customWidth="1"/>
    <col min="13062" max="13062" width="10" style="5" customWidth="1"/>
    <col min="13063" max="13063" width="12.625" style="5" customWidth="1"/>
    <col min="13064" max="13064" width="9.125" style="5" customWidth="1"/>
    <col min="13065" max="13065" width="9.5" style="5" customWidth="1"/>
    <col min="13066" max="13312" width="8.875" style="5"/>
    <col min="13313" max="13313" width="16" style="5" customWidth="1"/>
    <col min="13314" max="13314" width="10" style="5" customWidth="1"/>
    <col min="13315" max="13315" width="14.375" style="5" customWidth="1"/>
    <col min="13316" max="13316" width="9.5" style="5" customWidth="1"/>
    <col min="13317" max="13317" width="11.625" style="5" customWidth="1"/>
    <col min="13318" max="13318" width="10" style="5" customWidth="1"/>
    <col min="13319" max="13319" width="12.625" style="5" customWidth="1"/>
    <col min="13320" max="13320" width="9.125" style="5" customWidth="1"/>
    <col min="13321" max="13321" width="9.5" style="5" customWidth="1"/>
    <col min="13322" max="13568" width="8.875" style="5"/>
    <col min="13569" max="13569" width="16" style="5" customWidth="1"/>
    <col min="13570" max="13570" width="10" style="5" customWidth="1"/>
    <col min="13571" max="13571" width="14.375" style="5" customWidth="1"/>
    <col min="13572" max="13572" width="9.5" style="5" customWidth="1"/>
    <col min="13573" max="13573" width="11.625" style="5" customWidth="1"/>
    <col min="13574" max="13574" width="10" style="5" customWidth="1"/>
    <col min="13575" max="13575" width="12.625" style="5" customWidth="1"/>
    <col min="13576" max="13576" width="9.125" style="5" customWidth="1"/>
    <col min="13577" max="13577" width="9.5" style="5" customWidth="1"/>
    <col min="13578" max="13824" width="8.875" style="5"/>
    <col min="13825" max="13825" width="16" style="5" customWidth="1"/>
    <col min="13826" max="13826" width="10" style="5" customWidth="1"/>
    <col min="13827" max="13827" width="14.375" style="5" customWidth="1"/>
    <col min="13828" max="13828" width="9.5" style="5" customWidth="1"/>
    <col min="13829" max="13829" width="11.625" style="5" customWidth="1"/>
    <col min="13830" max="13830" width="10" style="5" customWidth="1"/>
    <col min="13831" max="13831" width="12.625" style="5" customWidth="1"/>
    <col min="13832" max="13832" width="9.125" style="5" customWidth="1"/>
    <col min="13833" max="13833" width="9.5" style="5" customWidth="1"/>
    <col min="13834" max="14080" width="8.875" style="5"/>
    <col min="14081" max="14081" width="16" style="5" customWidth="1"/>
    <col min="14082" max="14082" width="10" style="5" customWidth="1"/>
    <col min="14083" max="14083" width="14.375" style="5" customWidth="1"/>
    <col min="14084" max="14084" width="9.5" style="5" customWidth="1"/>
    <col min="14085" max="14085" width="11.625" style="5" customWidth="1"/>
    <col min="14086" max="14086" width="10" style="5" customWidth="1"/>
    <col min="14087" max="14087" width="12.625" style="5" customWidth="1"/>
    <col min="14088" max="14088" width="9.125" style="5" customWidth="1"/>
    <col min="14089" max="14089" width="9.5" style="5" customWidth="1"/>
    <col min="14090" max="14336" width="8.875" style="5"/>
    <col min="14337" max="14337" width="16" style="5" customWidth="1"/>
    <col min="14338" max="14338" width="10" style="5" customWidth="1"/>
    <col min="14339" max="14339" width="14.375" style="5" customWidth="1"/>
    <col min="14340" max="14340" width="9.5" style="5" customWidth="1"/>
    <col min="14341" max="14341" width="11.625" style="5" customWidth="1"/>
    <col min="14342" max="14342" width="10" style="5" customWidth="1"/>
    <col min="14343" max="14343" width="12.625" style="5" customWidth="1"/>
    <col min="14344" max="14344" width="9.125" style="5" customWidth="1"/>
    <col min="14345" max="14345" width="9.5" style="5" customWidth="1"/>
    <col min="14346" max="14592" width="8.875" style="5"/>
    <col min="14593" max="14593" width="16" style="5" customWidth="1"/>
    <col min="14594" max="14594" width="10" style="5" customWidth="1"/>
    <col min="14595" max="14595" width="14.375" style="5" customWidth="1"/>
    <col min="14596" max="14596" width="9.5" style="5" customWidth="1"/>
    <col min="14597" max="14597" width="11.625" style="5" customWidth="1"/>
    <col min="14598" max="14598" width="10" style="5" customWidth="1"/>
    <col min="14599" max="14599" width="12.625" style="5" customWidth="1"/>
    <col min="14600" max="14600" width="9.125" style="5" customWidth="1"/>
    <col min="14601" max="14601" width="9.5" style="5" customWidth="1"/>
    <col min="14602" max="14848" width="8.875" style="5"/>
    <col min="14849" max="14849" width="16" style="5" customWidth="1"/>
    <col min="14850" max="14850" width="10" style="5" customWidth="1"/>
    <col min="14851" max="14851" width="14.375" style="5" customWidth="1"/>
    <col min="14852" max="14852" width="9.5" style="5" customWidth="1"/>
    <col min="14853" max="14853" width="11.625" style="5" customWidth="1"/>
    <col min="14854" max="14854" width="10" style="5" customWidth="1"/>
    <col min="14855" max="14855" width="12.625" style="5" customWidth="1"/>
    <col min="14856" max="14856" width="9.125" style="5" customWidth="1"/>
    <col min="14857" max="14857" width="9.5" style="5" customWidth="1"/>
    <col min="14858" max="15104" width="8.875" style="5"/>
    <col min="15105" max="15105" width="16" style="5" customWidth="1"/>
    <col min="15106" max="15106" width="10" style="5" customWidth="1"/>
    <col min="15107" max="15107" width="14.375" style="5" customWidth="1"/>
    <col min="15108" max="15108" width="9.5" style="5" customWidth="1"/>
    <col min="15109" max="15109" width="11.625" style="5" customWidth="1"/>
    <col min="15110" max="15110" width="10" style="5" customWidth="1"/>
    <col min="15111" max="15111" width="12.625" style="5" customWidth="1"/>
    <col min="15112" max="15112" width="9.125" style="5" customWidth="1"/>
    <col min="15113" max="15113" width="9.5" style="5" customWidth="1"/>
    <col min="15114" max="15360" width="8.875" style="5"/>
    <col min="15361" max="15361" width="16" style="5" customWidth="1"/>
    <col min="15362" max="15362" width="10" style="5" customWidth="1"/>
    <col min="15363" max="15363" width="14.375" style="5" customWidth="1"/>
    <col min="15364" max="15364" width="9.5" style="5" customWidth="1"/>
    <col min="15365" max="15365" width="11.625" style="5" customWidth="1"/>
    <col min="15366" max="15366" width="10" style="5" customWidth="1"/>
    <col min="15367" max="15367" width="12.625" style="5" customWidth="1"/>
    <col min="15368" max="15368" width="9.125" style="5" customWidth="1"/>
    <col min="15369" max="15369" width="9.5" style="5" customWidth="1"/>
    <col min="15370" max="15616" width="8.875" style="5"/>
    <col min="15617" max="15617" width="16" style="5" customWidth="1"/>
    <col min="15618" max="15618" width="10" style="5" customWidth="1"/>
    <col min="15619" max="15619" width="14.375" style="5" customWidth="1"/>
    <col min="15620" max="15620" width="9.5" style="5" customWidth="1"/>
    <col min="15621" max="15621" width="11.625" style="5" customWidth="1"/>
    <col min="15622" max="15622" width="10" style="5" customWidth="1"/>
    <col min="15623" max="15623" width="12.625" style="5" customWidth="1"/>
    <col min="15624" max="15624" width="9.125" style="5" customWidth="1"/>
    <col min="15625" max="15625" width="9.5" style="5" customWidth="1"/>
    <col min="15626" max="15872" width="8.875" style="5"/>
    <col min="15873" max="15873" width="16" style="5" customWidth="1"/>
    <col min="15874" max="15874" width="10" style="5" customWidth="1"/>
    <col min="15875" max="15875" width="14.375" style="5" customWidth="1"/>
    <col min="15876" max="15876" width="9.5" style="5" customWidth="1"/>
    <col min="15877" max="15877" width="11.625" style="5" customWidth="1"/>
    <col min="15878" max="15878" width="10" style="5" customWidth="1"/>
    <col min="15879" max="15879" width="12.625" style="5" customWidth="1"/>
    <col min="15880" max="15880" width="9.125" style="5" customWidth="1"/>
    <col min="15881" max="15881" width="9.5" style="5" customWidth="1"/>
    <col min="15882" max="16128" width="8.875" style="5"/>
    <col min="16129" max="16129" width="16" style="5" customWidth="1"/>
    <col min="16130" max="16130" width="10" style="5" customWidth="1"/>
    <col min="16131" max="16131" width="14.375" style="5" customWidth="1"/>
    <col min="16132" max="16132" width="9.5" style="5" customWidth="1"/>
    <col min="16133" max="16133" width="11.625" style="5" customWidth="1"/>
    <col min="16134" max="16134" width="10" style="5" customWidth="1"/>
    <col min="16135" max="16135" width="12.625" style="5" customWidth="1"/>
    <col min="16136" max="16136" width="9.125" style="5" customWidth="1"/>
    <col min="16137" max="16137" width="9.5" style="5" customWidth="1"/>
    <col min="16138" max="16384" width="8.875" style="5"/>
  </cols>
  <sheetData>
    <row r="1" spans="1:9" s="175" customFormat="1" ht="19.5">
      <c r="A1" s="174"/>
      <c r="C1" s="176" t="s">
        <v>508</v>
      </c>
    </row>
    <row r="2" spans="1:9" ht="9" customHeight="1"/>
    <row r="3" spans="1:9" s="7" customFormat="1" ht="15.75">
      <c r="A3" s="108" t="s">
        <v>152</v>
      </c>
      <c r="B3" s="177"/>
      <c r="C3" s="60"/>
      <c r="D3" s="178"/>
      <c r="E3" s="60"/>
      <c r="F3" s="177"/>
      <c r="G3" s="177"/>
      <c r="H3" s="60"/>
      <c r="I3" s="178"/>
    </row>
    <row r="4" spans="1:9" s="13" customFormat="1">
      <c r="A4" s="8" t="s">
        <v>494</v>
      </c>
      <c r="B4" s="8" t="s">
        <v>495</v>
      </c>
      <c r="C4" s="8" t="s">
        <v>496</v>
      </c>
      <c r="D4" s="9" t="s">
        <v>0</v>
      </c>
      <c r="E4" s="10" t="s">
        <v>497</v>
      </c>
      <c r="F4" s="11" t="s">
        <v>1</v>
      </c>
      <c r="G4" s="8" t="s">
        <v>498</v>
      </c>
      <c r="H4" s="11" t="s">
        <v>1</v>
      </c>
      <c r="I4" s="179" t="s">
        <v>0</v>
      </c>
    </row>
    <row r="5" spans="1:9" s="13" customFormat="1">
      <c r="A5" s="14"/>
      <c r="B5" s="14" t="s">
        <v>2</v>
      </c>
      <c r="C5" s="8" t="s">
        <v>3</v>
      </c>
      <c r="D5" s="11" t="s">
        <v>3</v>
      </c>
      <c r="E5" s="11" t="s">
        <v>2</v>
      </c>
      <c r="F5" s="11"/>
      <c r="G5" s="8" t="s">
        <v>113</v>
      </c>
      <c r="H5" s="8"/>
      <c r="I5" s="180" t="s">
        <v>3</v>
      </c>
    </row>
    <row r="6" spans="1:9" ht="18.600000000000001" customHeight="1">
      <c r="A6" s="167" t="s">
        <v>4</v>
      </c>
      <c r="B6" s="181"/>
      <c r="C6" s="17"/>
      <c r="D6" s="182"/>
      <c r="E6" s="17"/>
      <c r="F6" s="182"/>
      <c r="G6" s="182"/>
      <c r="H6" s="17"/>
      <c r="I6" s="183"/>
    </row>
    <row r="7" spans="1:9">
      <c r="A7" s="20" t="s">
        <v>5</v>
      </c>
      <c r="B7" s="184">
        <f>SUM(B8:B10)</f>
        <v>0</v>
      </c>
      <c r="C7" s="22">
        <f>SUM(C8:C10)</f>
        <v>0</v>
      </c>
      <c r="D7" s="185">
        <f>IF(B7,C7/B7,0)</f>
        <v>0</v>
      </c>
      <c r="E7" s="22">
        <f>SUM(E8:E10)</f>
        <v>20</v>
      </c>
      <c r="F7" s="186">
        <f>E7/$E$68</f>
        <v>4.5829514207149404E-3</v>
      </c>
      <c r="G7" s="187">
        <f>SUM(G8:G10)</f>
        <v>43199</v>
      </c>
      <c r="H7" s="24">
        <f>G7/$G$68</f>
        <v>1.3099843435052536E-2</v>
      </c>
      <c r="I7" s="188">
        <f>IF(E7,G7/E7,0)</f>
        <v>2159.9499999999998</v>
      </c>
    </row>
    <row r="8" spans="1:9">
      <c r="A8" s="26" t="s">
        <v>379</v>
      </c>
      <c r="B8" s="189">
        <v>0</v>
      </c>
      <c r="C8" s="28">
        <v>0</v>
      </c>
      <c r="D8" s="185">
        <f t="shared" ref="D8:D67" si="0">IF(B8,C8/B8,0)</f>
        <v>0</v>
      </c>
      <c r="E8" s="28">
        <f>VLOOKUP(A8,[8]進出口值表查詢結果!$A$10:$C$22,3,0)</f>
        <v>20</v>
      </c>
      <c r="F8" s="186">
        <f>E8/$E$68</f>
        <v>4.5829514207149404E-3</v>
      </c>
      <c r="G8" s="28">
        <f>VLOOKUP(A8,[8]進出口值表查詢結果!$A$10:$C$22,2,0)</f>
        <v>43199</v>
      </c>
      <c r="H8" s="24">
        <f>G8/$G$68</f>
        <v>1.3099843435052536E-2</v>
      </c>
      <c r="I8" s="188">
        <f t="shared" ref="I8:I67" si="1">IF(E8,G8/E8,0)</f>
        <v>2159.9499999999998</v>
      </c>
    </row>
    <row r="9" spans="1:9">
      <c r="A9" s="30" t="s">
        <v>6</v>
      </c>
      <c r="B9" s="189">
        <v>0</v>
      </c>
      <c r="C9" s="28">
        <v>0</v>
      </c>
      <c r="D9" s="185">
        <f t="shared" si="0"/>
        <v>0</v>
      </c>
      <c r="E9" s="28">
        <v>0</v>
      </c>
      <c r="F9" s="186">
        <f>E9/$E$68</f>
        <v>0</v>
      </c>
      <c r="G9" s="28">
        <v>0</v>
      </c>
      <c r="H9" s="24">
        <f>G9/$G$68</f>
        <v>0</v>
      </c>
      <c r="I9" s="188">
        <f t="shared" si="1"/>
        <v>0</v>
      </c>
    </row>
    <row r="10" spans="1:9">
      <c r="A10" s="30" t="s">
        <v>7</v>
      </c>
      <c r="B10" s="189">
        <v>0</v>
      </c>
      <c r="C10" s="28">
        <v>0</v>
      </c>
      <c r="D10" s="185">
        <f t="shared" si="0"/>
        <v>0</v>
      </c>
      <c r="E10" s="28">
        <v>0</v>
      </c>
      <c r="F10" s="186">
        <f>E10/$E$68</f>
        <v>0</v>
      </c>
      <c r="G10" s="28">
        <v>0</v>
      </c>
      <c r="H10" s="24">
        <f>G10/$G$68</f>
        <v>0</v>
      </c>
      <c r="I10" s="188">
        <f t="shared" si="1"/>
        <v>0</v>
      </c>
    </row>
    <row r="11" spans="1:9">
      <c r="A11" s="31"/>
      <c r="B11" s="189"/>
      <c r="C11" s="28"/>
      <c r="D11" s="185"/>
      <c r="E11" s="27"/>
      <c r="F11" s="190"/>
      <c r="G11" s="189"/>
      <c r="H11" s="29"/>
      <c r="I11" s="188"/>
    </row>
    <row r="12" spans="1:9">
      <c r="A12" s="32" t="s">
        <v>8</v>
      </c>
      <c r="B12" s="191">
        <f>SUM(B13:B39)</f>
        <v>61</v>
      </c>
      <c r="C12" s="33">
        <f>SUM(C13:C39)</f>
        <v>25000</v>
      </c>
      <c r="D12" s="185">
        <f t="shared" si="0"/>
        <v>409.8360655737705</v>
      </c>
      <c r="E12" s="33">
        <f>SUM(E13:E39)</f>
        <v>792</v>
      </c>
      <c r="F12" s="186">
        <f t="shared" ref="F12:F13" si="2">E12/$E$68</f>
        <v>0.18148487626031165</v>
      </c>
      <c r="G12" s="191">
        <f>SUM(G13:G39)</f>
        <v>338851</v>
      </c>
      <c r="H12" s="24">
        <f>G12/$G$68</f>
        <v>0.10275457875902189</v>
      </c>
      <c r="I12" s="188">
        <f t="shared" si="1"/>
        <v>427.84217171717171</v>
      </c>
    </row>
    <row r="13" spans="1:9">
      <c r="A13" s="423" t="s">
        <v>198</v>
      </c>
      <c r="B13" s="189">
        <v>61</v>
      </c>
      <c r="C13" s="27">
        <v>25000</v>
      </c>
      <c r="D13" s="185">
        <f t="shared" si="0"/>
        <v>409.8360655737705</v>
      </c>
      <c r="E13" s="28">
        <f>VLOOKUP(A13,[8]進出口值表查詢結果!$A$10:$C$22,3,0)</f>
        <v>692</v>
      </c>
      <c r="F13" s="186">
        <f t="shared" si="2"/>
        <v>0.15857011915673694</v>
      </c>
      <c r="G13" s="28">
        <f>VLOOKUP(A13,[8]進出口值表查詢結果!$A$10:$C$22,2,0)</f>
        <v>320315</v>
      </c>
      <c r="H13" s="24">
        <f>G13/$G$68</f>
        <v>9.7133645452414472E-2</v>
      </c>
      <c r="I13" s="188">
        <f t="shared" si="1"/>
        <v>462.8829479768786</v>
      </c>
    </row>
    <row r="14" spans="1:9">
      <c r="A14" s="423" t="s">
        <v>199</v>
      </c>
      <c r="B14" s="189">
        <v>0</v>
      </c>
      <c r="C14" s="27">
        <v>0</v>
      </c>
      <c r="D14" s="185">
        <f t="shared" ref="D14:D39" si="3">IF(B14,C14/B14,0)</f>
        <v>0</v>
      </c>
      <c r="E14" s="28">
        <v>0</v>
      </c>
      <c r="F14" s="186">
        <f>E14/$E$68</f>
        <v>0</v>
      </c>
      <c r="G14" s="28">
        <v>0</v>
      </c>
      <c r="H14" s="24">
        <f t="shared" ref="H14:H39" si="4">G14/$G$68</f>
        <v>0</v>
      </c>
      <c r="I14" s="188">
        <f>IF(E14,G14/E14,0)</f>
        <v>0</v>
      </c>
    </row>
    <row r="15" spans="1:9">
      <c r="A15" s="424" t="s">
        <v>9</v>
      </c>
      <c r="B15" s="189">
        <v>0</v>
      </c>
      <c r="C15" s="27">
        <v>0</v>
      </c>
      <c r="D15" s="185">
        <f t="shared" si="3"/>
        <v>0</v>
      </c>
      <c r="E15" s="28">
        <v>0</v>
      </c>
      <c r="F15" s="186">
        <f>E15/$E$68</f>
        <v>0</v>
      </c>
      <c r="G15" s="28">
        <v>0</v>
      </c>
      <c r="H15" s="24">
        <f t="shared" si="4"/>
        <v>0</v>
      </c>
      <c r="I15" s="188">
        <f>IF(E15,G15/E15,0)</f>
        <v>0</v>
      </c>
    </row>
    <row r="16" spans="1:9">
      <c r="A16" s="423" t="s">
        <v>200</v>
      </c>
      <c r="B16" s="189">
        <v>0</v>
      </c>
      <c r="C16" s="27">
        <v>0</v>
      </c>
      <c r="D16" s="185">
        <f t="shared" si="3"/>
        <v>0</v>
      </c>
      <c r="E16" s="28">
        <v>0</v>
      </c>
      <c r="F16" s="186">
        <f>E16/$E$68</f>
        <v>0</v>
      </c>
      <c r="G16" s="28">
        <v>0</v>
      </c>
      <c r="H16" s="24">
        <f t="shared" si="4"/>
        <v>0</v>
      </c>
      <c r="I16" s="188">
        <f>IF(E16,G16/E16,0)</f>
        <v>0</v>
      </c>
    </row>
    <row r="17" spans="1:9">
      <c r="A17" s="424" t="s">
        <v>10</v>
      </c>
      <c r="B17" s="189">
        <v>0</v>
      </c>
      <c r="C17" s="27">
        <v>0</v>
      </c>
      <c r="D17" s="185">
        <f t="shared" si="3"/>
        <v>0</v>
      </c>
      <c r="E17" s="28">
        <v>0</v>
      </c>
      <c r="F17" s="186">
        <f>E17/$E$68</f>
        <v>0</v>
      </c>
      <c r="G17" s="28">
        <v>0</v>
      </c>
      <c r="H17" s="24">
        <f t="shared" si="4"/>
        <v>0</v>
      </c>
      <c r="I17" s="188">
        <f>IF(E17,G17/E17,0)</f>
        <v>0</v>
      </c>
    </row>
    <row r="18" spans="1:9">
      <c r="A18" s="424" t="s">
        <v>11</v>
      </c>
      <c r="B18" s="189">
        <v>0</v>
      </c>
      <c r="C18" s="27">
        <v>0</v>
      </c>
      <c r="D18" s="185">
        <f t="shared" si="3"/>
        <v>0</v>
      </c>
      <c r="E18" s="28">
        <v>0</v>
      </c>
      <c r="F18" s="186">
        <f t="shared" ref="F18:F39" si="5">E18/$E$68</f>
        <v>0</v>
      </c>
      <c r="G18" s="28">
        <v>0</v>
      </c>
      <c r="H18" s="24">
        <f t="shared" si="4"/>
        <v>0</v>
      </c>
      <c r="I18" s="188">
        <f t="shared" ref="I18:I39" si="6">IF(E18,G18/E18,0)</f>
        <v>0</v>
      </c>
    </row>
    <row r="19" spans="1:9">
      <c r="A19" s="423" t="s">
        <v>201</v>
      </c>
      <c r="B19" s="189">
        <v>0</v>
      </c>
      <c r="C19" s="27">
        <v>0</v>
      </c>
      <c r="D19" s="185">
        <f t="shared" si="3"/>
        <v>0</v>
      </c>
      <c r="E19" s="28">
        <v>0</v>
      </c>
      <c r="F19" s="186">
        <f t="shared" si="5"/>
        <v>0</v>
      </c>
      <c r="G19" s="28">
        <v>0</v>
      </c>
      <c r="H19" s="24">
        <f t="shared" si="4"/>
        <v>0</v>
      </c>
      <c r="I19" s="188">
        <f t="shared" si="6"/>
        <v>0</v>
      </c>
    </row>
    <row r="20" spans="1:9">
      <c r="A20" s="424" t="s">
        <v>12</v>
      </c>
      <c r="B20" s="189">
        <v>0</v>
      </c>
      <c r="C20" s="27">
        <v>0</v>
      </c>
      <c r="D20" s="185">
        <f t="shared" si="3"/>
        <v>0</v>
      </c>
      <c r="E20" s="28">
        <v>0</v>
      </c>
      <c r="F20" s="186">
        <f t="shared" si="5"/>
        <v>0</v>
      </c>
      <c r="G20" s="28">
        <v>0</v>
      </c>
      <c r="H20" s="24">
        <f t="shared" si="4"/>
        <v>0</v>
      </c>
      <c r="I20" s="188">
        <f t="shared" si="6"/>
        <v>0</v>
      </c>
    </row>
    <row r="21" spans="1:9">
      <c r="A21" s="423" t="s">
        <v>203</v>
      </c>
      <c r="B21" s="189">
        <v>0</v>
      </c>
      <c r="C21" s="27">
        <v>0</v>
      </c>
      <c r="D21" s="185">
        <f t="shared" si="3"/>
        <v>0</v>
      </c>
      <c r="E21" s="28">
        <v>0</v>
      </c>
      <c r="F21" s="186">
        <f t="shared" si="5"/>
        <v>0</v>
      </c>
      <c r="G21" s="28">
        <v>0</v>
      </c>
      <c r="H21" s="24">
        <f t="shared" si="4"/>
        <v>0</v>
      </c>
      <c r="I21" s="188">
        <f t="shared" si="6"/>
        <v>0</v>
      </c>
    </row>
    <row r="22" spans="1:9">
      <c r="A22" s="424" t="s">
        <v>13</v>
      </c>
      <c r="B22" s="189">
        <v>0</v>
      </c>
      <c r="C22" s="27">
        <v>0</v>
      </c>
      <c r="D22" s="185">
        <f t="shared" si="3"/>
        <v>0</v>
      </c>
      <c r="E22" s="28">
        <v>0</v>
      </c>
      <c r="F22" s="186">
        <f t="shared" si="5"/>
        <v>0</v>
      </c>
      <c r="G22" s="28">
        <v>0</v>
      </c>
      <c r="H22" s="24">
        <f t="shared" si="4"/>
        <v>0</v>
      </c>
      <c r="I22" s="188">
        <f t="shared" si="6"/>
        <v>0</v>
      </c>
    </row>
    <row r="23" spans="1:9">
      <c r="A23" s="424" t="s">
        <v>14</v>
      </c>
      <c r="B23" s="189">
        <v>0</v>
      </c>
      <c r="C23" s="27">
        <v>0</v>
      </c>
      <c r="D23" s="185">
        <f t="shared" si="3"/>
        <v>0</v>
      </c>
      <c r="E23" s="28">
        <v>0</v>
      </c>
      <c r="F23" s="186">
        <f t="shared" si="5"/>
        <v>0</v>
      </c>
      <c r="G23" s="28">
        <v>0</v>
      </c>
      <c r="H23" s="24">
        <f t="shared" si="4"/>
        <v>0</v>
      </c>
      <c r="I23" s="188">
        <f t="shared" si="6"/>
        <v>0</v>
      </c>
    </row>
    <row r="24" spans="1:9">
      <c r="A24" s="424" t="s">
        <v>15</v>
      </c>
      <c r="B24" s="189">
        <v>0</v>
      </c>
      <c r="C24" s="27">
        <v>0</v>
      </c>
      <c r="D24" s="185">
        <f t="shared" si="3"/>
        <v>0</v>
      </c>
      <c r="E24" s="28">
        <v>0</v>
      </c>
      <c r="F24" s="186">
        <f t="shared" si="5"/>
        <v>0</v>
      </c>
      <c r="G24" s="28">
        <v>0</v>
      </c>
      <c r="H24" s="24">
        <f t="shared" si="4"/>
        <v>0</v>
      </c>
      <c r="I24" s="188">
        <f t="shared" si="6"/>
        <v>0</v>
      </c>
    </row>
    <row r="25" spans="1:9">
      <c r="A25" s="423" t="s">
        <v>204</v>
      </c>
      <c r="B25" s="189">
        <v>0</v>
      </c>
      <c r="C25" s="27">
        <v>0</v>
      </c>
      <c r="D25" s="185">
        <f t="shared" si="3"/>
        <v>0</v>
      </c>
      <c r="E25" s="28">
        <v>0</v>
      </c>
      <c r="F25" s="186">
        <f t="shared" si="5"/>
        <v>0</v>
      </c>
      <c r="G25" s="28">
        <v>0</v>
      </c>
      <c r="H25" s="24">
        <f t="shared" si="4"/>
        <v>0</v>
      </c>
      <c r="I25" s="188">
        <f t="shared" si="6"/>
        <v>0</v>
      </c>
    </row>
    <row r="26" spans="1:9">
      <c r="A26" s="423" t="s">
        <v>205</v>
      </c>
      <c r="B26" s="189">
        <v>0</v>
      </c>
      <c r="C26" s="27">
        <v>0</v>
      </c>
      <c r="D26" s="185">
        <f t="shared" si="3"/>
        <v>0</v>
      </c>
      <c r="E26" s="28">
        <v>0</v>
      </c>
      <c r="F26" s="186">
        <f t="shared" si="5"/>
        <v>0</v>
      </c>
      <c r="G26" s="28">
        <v>0</v>
      </c>
      <c r="H26" s="24">
        <f t="shared" si="4"/>
        <v>0</v>
      </c>
      <c r="I26" s="188">
        <f t="shared" si="6"/>
        <v>0</v>
      </c>
    </row>
    <row r="27" spans="1:9">
      <c r="A27" s="283" t="s">
        <v>206</v>
      </c>
      <c r="B27" s="189">
        <v>0</v>
      </c>
      <c r="C27" s="27">
        <v>0</v>
      </c>
      <c r="D27" s="185">
        <f t="shared" si="3"/>
        <v>0</v>
      </c>
      <c r="E27" s="28">
        <v>0</v>
      </c>
      <c r="F27" s="186">
        <f t="shared" si="5"/>
        <v>0</v>
      </c>
      <c r="G27" s="28">
        <v>0</v>
      </c>
      <c r="H27" s="24">
        <f t="shared" si="4"/>
        <v>0</v>
      </c>
      <c r="I27" s="188">
        <f t="shared" si="6"/>
        <v>0</v>
      </c>
    </row>
    <row r="28" spans="1:9">
      <c r="A28" s="283" t="s">
        <v>207</v>
      </c>
      <c r="B28" s="189">
        <v>0</v>
      </c>
      <c r="C28" s="27">
        <v>0</v>
      </c>
      <c r="D28" s="185">
        <f t="shared" si="3"/>
        <v>0</v>
      </c>
      <c r="E28" s="28">
        <v>0</v>
      </c>
      <c r="F28" s="186">
        <f t="shared" si="5"/>
        <v>0</v>
      </c>
      <c r="G28" s="28">
        <v>0</v>
      </c>
      <c r="H28" s="24">
        <f t="shared" si="4"/>
        <v>0</v>
      </c>
      <c r="I28" s="188">
        <f t="shared" si="6"/>
        <v>0</v>
      </c>
    </row>
    <row r="29" spans="1:9">
      <c r="A29" s="424" t="s">
        <v>208</v>
      </c>
      <c r="B29" s="189">
        <v>0</v>
      </c>
      <c r="C29" s="27">
        <v>0</v>
      </c>
      <c r="D29" s="185">
        <f t="shared" si="3"/>
        <v>0</v>
      </c>
      <c r="E29" s="28">
        <v>0</v>
      </c>
      <c r="F29" s="186">
        <f t="shared" si="5"/>
        <v>0</v>
      </c>
      <c r="G29" s="28">
        <v>0</v>
      </c>
      <c r="H29" s="24">
        <f t="shared" si="4"/>
        <v>0</v>
      </c>
      <c r="I29" s="188">
        <f t="shared" si="6"/>
        <v>0</v>
      </c>
    </row>
    <row r="30" spans="1:9">
      <c r="A30" s="424" t="s">
        <v>209</v>
      </c>
      <c r="B30" s="189">
        <v>0</v>
      </c>
      <c r="C30" s="27">
        <v>0</v>
      </c>
      <c r="D30" s="185">
        <f t="shared" si="3"/>
        <v>0</v>
      </c>
      <c r="E30" s="28">
        <v>0</v>
      </c>
      <c r="F30" s="186">
        <f t="shared" si="5"/>
        <v>0</v>
      </c>
      <c r="G30" s="28">
        <v>0</v>
      </c>
      <c r="H30" s="24">
        <f t="shared" si="4"/>
        <v>0</v>
      </c>
      <c r="I30" s="188">
        <f t="shared" si="6"/>
        <v>0</v>
      </c>
    </row>
    <row r="31" spans="1:9">
      <c r="A31" s="424" t="s">
        <v>16</v>
      </c>
      <c r="B31" s="189">
        <v>0</v>
      </c>
      <c r="C31" s="27">
        <v>0</v>
      </c>
      <c r="D31" s="185">
        <f t="shared" si="3"/>
        <v>0</v>
      </c>
      <c r="E31" s="28">
        <v>0</v>
      </c>
      <c r="F31" s="186">
        <f t="shared" si="5"/>
        <v>0</v>
      </c>
      <c r="G31" s="28">
        <v>0</v>
      </c>
      <c r="H31" s="24">
        <f t="shared" si="4"/>
        <v>0</v>
      </c>
      <c r="I31" s="188">
        <f t="shared" si="6"/>
        <v>0</v>
      </c>
    </row>
    <row r="32" spans="1:9">
      <c r="A32" s="424" t="s">
        <v>17</v>
      </c>
      <c r="B32" s="189">
        <v>0</v>
      </c>
      <c r="C32" s="27">
        <v>0</v>
      </c>
      <c r="D32" s="185">
        <f t="shared" si="3"/>
        <v>0</v>
      </c>
      <c r="E32" s="28">
        <v>0</v>
      </c>
      <c r="F32" s="186">
        <f t="shared" si="5"/>
        <v>0</v>
      </c>
      <c r="G32" s="28">
        <v>0</v>
      </c>
      <c r="H32" s="24">
        <f t="shared" si="4"/>
        <v>0</v>
      </c>
      <c r="I32" s="188">
        <f t="shared" si="6"/>
        <v>0</v>
      </c>
    </row>
    <row r="33" spans="1:9">
      <c r="A33" s="424" t="s">
        <v>210</v>
      </c>
      <c r="B33" s="189">
        <v>0</v>
      </c>
      <c r="C33" s="27">
        <v>0</v>
      </c>
      <c r="D33" s="185">
        <f t="shared" si="3"/>
        <v>0</v>
      </c>
      <c r="E33" s="28">
        <v>0</v>
      </c>
      <c r="F33" s="186">
        <f t="shared" si="5"/>
        <v>0</v>
      </c>
      <c r="G33" s="28">
        <v>0</v>
      </c>
      <c r="H33" s="24">
        <f t="shared" si="4"/>
        <v>0</v>
      </c>
      <c r="I33" s="188">
        <f t="shared" si="6"/>
        <v>0</v>
      </c>
    </row>
    <row r="34" spans="1:9">
      <c r="A34" s="424" t="s">
        <v>211</v>
      </c>
      <c r="B34" s="189">
        <v>0</v>
      </c>
      <c r="C34" s="27">
        <v>0</v>
      </c>
      <c r="D34" s="185">
        <f t="shared" si="3"/>
        <v>0</v>
      </c>
      <c r="E34" s="28">
        <v>0</v>
      </c>
      <c r="F34" s="186">
        <f t="shared" si="5"/>
        <v>0</v>
      </c>
      <c r="G34" s="28">
        <v>0</v>
      </c>
      <c r="H34" s="24">
        <f t="shared" si="4"/>
        <v>0</v>
      </c>
      <c r="I34" s="188">
        <f t="shared" si="6"/>
        <v>0</v>
      </c>
    </row>
    <row r="35" spans="1:9">
      <c r="A35" s="424" t="s">
        <v>212</v>
      </c>
      <c r="B35" s="189">
        <v>0</v>
      </c>
      <c r="C35" s="27">
        <v>0</v>
      </c>
      <c r="D35" s="185">
        <f t="shared" si="3"/>
        <v>0</v>
      </c>
      <c r="E35" s="28">
        <v>0</v>
      </c>
      <c r="F35" s="186">
        <f t="shared" si="5"/>
        <v>0</v>
      </c>
      <c r="G35" s="28">
        <v>0</v>
      </c>
      <c r="H35" s="24">
        <f t="shared" si="4"/>
        <v>0</v>
      </c>
      <c r="I35" s="188">
        <f t="shared" si="6"/>
        <v>0</v>
      </c>
    </row>
    <row r="36" spans="1:9">
      <c r="A36" s="424" t="s">
        <v>380</v>
      </c>
      <c r="B36" s="189">
        <v>0</v>
      </c>
      <c r="C36" s="27">
        <v>0</v>
      </c>
      <c r="D36" s="185">
        <f t="shared" si="3"/>
        <v>0</v>
      </c>
      <c r="E36" s="28">
        <v>0</v>
      </c>
      <c r="F36" s="186">
        <f t="shared" si="5"/>
        <v>0</v>
      </c>
      <c r="G36" s="28">
        <v>0</v>
      </c>
      <c r="H36" s="24">
        <f t="shared" si="4"/>
        <v>0</v>
      </c>
      <c r="I36" s="188">
        <f t="shared" si="6"/>
        <v>0</v>
      </c>
    </row>
    <row r="37" spans="1:9">
      <c r="A37" s="424" t="s">
        <v>214</v>
      </c>
      <c r="B37" s="189">
        <v>0</v>
      </c>
      <c r="C37" s="27">
        <v>0</v>
      </c>
      <c r="D37" s="185">
        <f t="shared" si="3"/>
        <v>0</v>
      </c>
      <c r="E37" s="28">
        <v>0</v>
      </c>
      <c r="F37" s="186">
        <f t="shared" si="5"/>
        <v>0</v>
      </c>
      <c r="G37" s="28">
        <v>0</v>
      </c>
      <c r="H37" s="24">
        <f t="shared" si="4"/>
        <v>0</v>
      </c>
      <c r="I37" s="188">
        <f t="shared" si="6"/>
        <v>0</v>
      </c>
    </row>
    <row r="38" spans="1:9">
      <c r="A38" s="424" t="s">
        <v>215</v>
      </c>
      <c r="B38" s="189">
        <v>0</v>
      </c>
      <c r="C38" s="27">
        <v>0</v>
      </c>
      <c r="D38" s="185">
        <f t="shared" si="3"/>
        <v>0</v>
      </c>
      <c r="E38" s="28">
        <f>VLOOKUP(A38,[8]進出口值表查詢結果!$A$10:$C$22,3,0)</f>
        <v>100</v>
      </c>
      <c r="F38" s="186">
        <f t="shared" si="5"/>
        <v>2.2914757103574702E-2</v>
      </c>
      <c r="G38" s="28">
        <f>VLOOKUP(A38,[8]進出口值表查詢結果!$A$10:$C$22,2,0)</f>
        <v>18536</v>
      </c>
      <c r="H38" s="24">
        <f t="shared" si="4"/>
        <v>5.6209333066074172E-3</v>
      </c>
      <c r="I38" s="188">
        <f t="shared" si="6"/>
        <v>185.36</v>
      </c>
    </row>
    <row r="39" spans="1:9">
      <c r="A39" s="424" t="s">
        <v>18</v>
      </c>
      <c r="B39" s="189">
        <v>0</v>
      </c>
      <c r="C39" s="27">
        <v>0</v>
      </c>
      <c r="D39" s="185">
        <f t="shared" si="3"/>
        <v>0</v>
      </c>
      <c r="E39" s="28">
        <v>0</v>
      </c>
      <c r="F39" s="186">
        <f t="shared" si="5"/>
        <v>0</v>
      </c>
      <c r="G39" s="28">
        <v>0</v>
      </c>
      <c r="H39" s="24">
        <f t="shared" si="4"/>
        <v>0</v>
      </c>
      <c r="I39" s="188">
        <f t="shared" si="6"/>
        <v>0</v>
      </c>
    </row>
    <row r="40" spans="1:9">
      <c r="A40" s="30"/>
      <c r="B40" s="189"/>
      <c r="C40" s="27"/>
      <c r="D40" s="185"/>
      <c r="E40" s="27"/>
      <c r="F40" s="190"/>
      <c r="G40" s="189"/>
      <c r="H40" s="24"/>
      <c r="I40" s="188"/>
    </row>
    <row r="41" spans="1:9" ht="15.6" customHeight="1">
      <c r="A41" s="36" t="s">
        <v>19</v>
      </c>
      <c r="B41" s="191">
        <f>SUM(B42:B45)</f>
        <v>0</v>
      </c>
      <c r="C41" s="33">
        <f>SUM(C42:C45)</f>
        <v>0</v>
      </c>
      <c r="D41" s="185">
        <f t="shared" si="0"/>
        <v>0</v>
      </c>
      <c r="E41" s="33">
        <f>SUM(E42:E45)</f>
        <v>0</v>
      </c>
      <c r="F41" s="186">
        <f>E41/$E$68</f>
        <v>0</v>
      </c>
      <c r="G41" s="191">
        <f>SUM(G42:G45)</f>
        <v>0</v>
      </c>
      <c r="H41" s="24">
        <f t="shared" ref="H41:H42" si="7">G41/$G$68</f>
        <v>0</v>
      </c>
      <c r="I41" s="188">
        <f t="shared" si="1"/>
        <v>0</v>
      </c>
    </row>
    <row r="42" spans="1:9">
      <c r="A42" s="423" t="s">
        <v>216</v>
      </c>
      <c r="B42" s="189">
        <v>0</v>
      </c>
      <c r="C42" s="27">
        <f>_xlfn.IFNA(VLOOKUP(A42,[9]折!$C$3:$F$99,3,0),-[4]整車!$B$22)</f>
        <v>0</v>
      </c>
      <c r="D42" s="185">
        <f t="shared" si="0"/>
        <v>0</v>
      </c>
      <c r="E42" s="28">
        <v>0</v>
      </c>
      <c r="F42" s="186">
        <f>E42/$E$68</f>
        <v>0</v>
      </c>
      <c r="G42" s="28">
        <v>0</v>
      </c>
      <c r="H42" s="24">
        <f t="shared" si="7"/>
        <v>0</v>
      </c>
      <c r="I42" s="188">
        <f t="shared" si="1"/>
        <v>0</v>
      </c>
    </row>
    <row r="43" spans="1:9">
      <c r="A43" s="423" t="s">
        <v>217</v>
      </c>
      <c r="B43" s="189">
        <v>0</v>
      </c>
      <c r="C43" s="27">
        <f>_xlfn.IFNA(VLOOKUP(A43,[9]折!$C$3:$F$99,3,0),-[4]整車!$B$22)</f>
        <v>0</v>
      </c>
      <c r="D43" s="185">
        <f t="shared" ref="D43:D45" si="8">IF(B43,C43/B43,0)</f>
        <v>0</v>
      </c>
      <c r="E43" s="28">
        <v>0</v>
      </c>
      <c r="F43" s="186">
        <f t="shared" ref="F43:F45" si="9">E43/$E$68</f>
        <v>0</v>
      </c>
      <c r="G43" s="28">
        <v>0</v>
      </c>
      <c r="H43" s="24">
        <f t="shared" ref="H43:H45" si="10">G43/$G$68</f>
        <v>0</v>
      </c>
      <c r="I43" s="188">
        <f t="shared" ref="I43:I45" si="11">IF(E43,G43/E43,0)</f>
        <v>0</v>
      </c>
    </row>
    <row r="44" spans="1:9">
      <c r="A44" s="423" t="s">
        <v>218</v>
      </c>
      <c r="B44" s="189">
        <v>0</v>
      </c>
      <c r="C44" s="27">
        <f>_xlfn.IFNA(VLOOKUP(A44,[9]折!$C$3:$F$99,3,0),-[4]整車!$B$22)</f>
        <v>0</v>
      </c>
      <c r="D44" s="185">
        <f t="shared" si="8"/>
        <v>0</v>
      </c>
      <c r="E44" s="28">
        <v>0</v>
      </c>
      <c r="F44" s="186">
        <f t="shared" si="9"/>
        <v>0</v>
      </c>
      <c r="G44" s="28">
        <v>0</v>
      </c>
      <c r="H44" s="24">
        <f t="shared" si="10"/>
        <v>0</v>
      </c>
      <c r="I44" s="188">
        <f t="shared" si="11"/>
        <v>0</v>
      </c>
    </row>
    <row r="45" spans="1:9">
      <c r="A45" s="30" t="s">
        <v>20</v>
      </c>
      <c r="B45" s="189">
        <v>0</v>
      </c>
      <c r="C45" s="27">
        <f>_xlfn.IFNA(VLOOKUP(A45,[9]折!$C$3:$F$99,3,0),-[4]整車!$B$22)</f>
        <v>0</v>
      </c>
      <c r="D45" s="185">
        <f t="shared" si="8"/>
        <v>0</v>
      </c>
      <c r="E45" s="28">
        <v>0</v>
      </c>
      <c r="F45" s="186">
        <f t="shared" si="9"/>
        <v>0</v>
      </c>
      <c r="G45" s="28">
        <v>0</v>
      </c>
      <c r="H45" s="24">
        <f t="shared" si="10"/>
        <v>0</v>
      </c>
      <c r="I45" s="188">
        <f t="shared" si="11"/>
        <v>0</v>
      </c>
    </row>
    <row r="46" spans="1:9" ht="16.899999999999999" customHeight="1">
      <c r="A46" s="30"/>
      <c r="B46" s="189"/>
      <c r="C46" s="27"/>
      <c r="D46" s="185"/>
      <c r="E46" s="27"/>
      <c r="F46" s="190"/>
      <c r="G46" s="189"/>
      <c r="H46" s="24"/>
      <c r="I46" s="188"/>
    </row>
    <row r="47" spans="1:9">
      <c r="A47" s="36" t="s">
        <v>21</v>
      </c>
      <c r="B47" s="191">
        <f>SUM(B48:B66)</f>
        <v>160</v>
      </c>
      <c r="C47" s="33">
        <f>SUM(C48:C66)</f>
        <v>119397</v>
      </c>
      <c r="D47" s="185">
        <f t="shared" si="0"/>
        <v>746.23125000000005</v>
      </c>
      <c r="E47" s="33">
        <f>SUM(E48:E66)</f>
        <v>3529</v>
      </c>
      <c r="F47" s="186">
        <f>E47/$E$68</f>
        <v>0.80866177818515128</v>
      </c>
      <c r="G47" s="191">
        <f>SUM(G48:G66)</f>
        <v>2900638</v>
      </c>
      <c r="H47" s="24">
        <f>G47/$G$68</f>
        <v>0.87960146442658205</v>
      </c>
      <c r="I47" s="188">
        <f t="shared" si="1"/>
        <v>821.94332672145083</v>
      </c>
    </row>
    <row r="48" spans="1:9">
      <c r="A48" s="451" t="s">
        <v>159</v>
      </c>
      <c r="B48" s="189">
        <v>0</v>
      </c>
      <c r="C48" s="27">
        <v>0</v>
      </c>
      <c r="D48" s="185">
        <f t="shared" si="0"/>
        <v>0</v>
      </c>
      <c r="E48" s="28">
        <v>0</v>
      </c>
      <c r="F48" s="186">
        <f t="shared" ref="F48" si="12">E48/$E$68</f>
        <v>0</v>
      </c>
      <c r="G48" s="28">
        <v>0</v>
      </c>
      <c r="H48" s="24">
        <f>G48/$G$68</f>
        <v>0</v>
      </c>
      <c r="I48" s="188">
        <f t="shared" si="1"/>
        <v>0</v>
      </c>
    </row>
    <row r="49" spans="1:10">
      <c r="A49" s="423" t="s">
        <v>219</v>
      </c>
      <c r="B49" s="189">
        <v>0</v>
      </c>
      <c r="C49" s="27">
        <v>0</v>
      </c>
      <c r="D49" s="185">
        <f t="shared" ref="D49:D66" si="13">IF(B49,C49/B49,0)</f>
        <v>0</v>
      </c>
      <c r="E49" s="28">
        <f>VLOOKUP(A49,[8]進出口值表查詢結果!$A$10:$C$22,3,0)</f>
        <v>624</v>
      </c>
      <c r="F49" s="186">
        <f t="shared" ref="F49:F66" si="14">E49/$E$68</f>
        <v>0.14298808432630614</v>
      </c>
      <c r="G49" s="28">
        <f>VLOOKUP(A49,[8]進出口值表查詢結果!$A$10:$C$22,2,0)</f>
        <v>422292</v>
      </c>
      <c r="H49" s="24">
        <f t="shared" ref="H49:H66" si="15">G49/$G$68</f>
        <v>0.12805757271870194</v>
      </c>
      <c r="I49" s="188">
        <f t="shared" ref="I49:I66" si="16">IF(E49,G49/E49,0)</f>
        <v>676.75</v>
      </c>
    </row>
    <row r="50" spans="1:10">
      <c r="A50" s="280" t="s">
        <v>220</v>
      </c>
      <c r="B50" s="189">
        <v>0</v>
      </c>
      <c r="C50" s="27">
        <v>0</v>
      </c>
      <c r="D50" s="185">
        <f t="shared" si="13"/>
        <v>0</v>
      </c>
      <c r="E50" s="28">
        <f>VLOOKUP(A50,[8]進出口值表查詢結果!$A$10:$C$22,3,0)</f>
        <v>19</v>
      </c>
      <c r="F50" s="186">
        <f t="shared" si="14"/>
        <v>4.3538038496791932E-3</v>
      </c>
      <c r="G50" s="28">
        <f>VLOOKUP(A50,[8]進出口值表查詢結果!$A$10:$C$22,2,0)</f>
        <v>19056</v>
      </c>
      <c r="H50" s="24">
        <f t="shared" si="15"/>
        <v>5.7786202573754282E-3</v>
      </c>
      <c r="I50" s="188">
        <f t="shared" si="16"/>
        <v>1002.9473684210526</v>
      </c>
      <c r="J50" s="452"/>
    </row>
    <row r="51" spans="1:10">
      <c r="A51" s="423" t="s">
        <v>221</v>
      </c>
      <c r="B51" s="189">
        <v>0</v>
      </c>
      <c r="C51" s="27">
        <v>0</v>
      </c>
      <c r="D51" s="185">
        <f t="shared" si="13"/>
        <v>0</v>
      </c>
      <c r="E51" s="28">
        <v>0</v>
      </c>
      <c r="F51" s="186">
        <f t="shared" si="14"/>
        <v>0</v>
      </c>
      <c r="G51" s="28">
        <v>0</v>
      </c>
      <c r="H51" s="24">
        <f t="shared" si="15"/>
        <v>0</v>
      </c>
      <c r="I51" s="188">
        <f t="shared" si="16"/>
        <v>0</v>
      </c>
    </row>
    <row r="52" spans="1:10">
      <c r="A52" s="424" t="s">
        <v>22</v>
      </c>
      <c r="B52" s="189">
        <v>0</v>
      </c>
      <c r="C52" s="27">
        <v>0</v>
      </c>
      <c r="D52" s="185">
        <f t="shared" si="13"/>
        <v>0</v>
      </c>
      <c r="E52" s="28">
        <v>0</v>
      </c>
      <c r="F52" s="186">
        <f t="shared" si="14"/>
        <v>0</v>
      </c>
      <c r="G52" s="28">
        <v>0</v>
      </c>
      <c r="H52" s="24">
        <f t="shared" si="15"/>
        <v>0</v>
      </c>
      <c r="I52" s="188">
        <f t="shared" si="16"/>
        <v>0</v>
      </c>
    </row>
    <row r="53" spans="1:10">
      <c r="A53" s="423" t="s">
        <v>222</v>
      </c>
      <c r="B53" s="189">
        <v>0</v>
      </c>
      <c r="C53" s="27">
        <v>0</v>
      </c>
      <c r="D53" s="185">
        <f t="shared" si="13"/>
        <v>0</v>
      </c>
      <c r="E53" s="28">
        <v>0</v>
      </c>
      <c r="F53" s="186">
        <f t="shared" si="14"/>
        <v>0</v>
      </c>
      <c r="G53" s="28">
        <v>0</v>
      </c>
      <c r="H53" s="24">
        <f t="shared" si="15"/>
        <v>0</v>
      </c>
      <c r="I53" s="188">
        <f t="shared" si="16"/>
        <v>0</v>
      </c>
    </row>
    <row r="54" spans="1:10">
      <c r="A54" s="424" t="s">
        <v>223</v>
      </c>
      <c r="B54" s="189">
        <v>0</v>
      </c>
      <c r="C54" s="27">
        <v>0</v>
      </c>
      <c r="D54" s="185">
        <f t="shared" si="13"/>
        <v>0</v>
      </c>
      <c r="E54" s="28">
        <v>0</v>
      </c>
      <c r="F54" s="186">
        <f t="shared" si="14"/>
        <v>0</v>
      </c>
      <c r="G54" s="28">
        <v>0</v>
      </c>
      <c r="H54" s="24">
        <f t="shared" si="15"/>
        <v>0</v>
      </c>
      <c r="I54" s="188">
        <f t="shared" si="16"/>
        <v>0</v>
      </c>
    </row>
    <row r="55" spans="1:10">
      <c r="A55" s="424" t="s">
        <v>23</v>
      </c>
      <c r="B55" s="189">
        <v>0</v>
      </c>
      <c r="C55" s="27">
        <v>0</v>
      </c>
      <c r="D55" s="185">
        <f t="shared" si="13"/>
        <v>0</v>
      </c>
      <c r="E55" s="28">
        <v>0</v>
      </c>
      <c r="F55" s="186">
        <f t="shared" si="14"/>
        <v>0</v>
      </c>
      <c r="G55" s="28">
        <v>0</v>
      </c>
      <c r="H55" s="24">
        <f t="shared" si="15"/>
        <v>0</v>
      </c>
      <c r="I55" s="188">
        <f t="shared" si="16"/>
        <v>0</v>
      </c>
    </row>
    <row r="56" spans="1:10">
      <c r="A56" s="424" t="s">
        <v>224</v>
      </c>
      <c r="B56" s="189">
        <v>160</v>
      </c>
      <c r="C56" s="27">
        <v>119397</v>
      </c>
      <c r="D56" s="185">
        <f t="shared" si="13"/>
        <v>746.23125000000005</v>
      </c>
      <c r="E56" s="28">
        <f>VLOOKUP(A56,[8]進出口值表查詢結果!$A$10:$C$22,3,0)</f>
        <v>1937</v>
      </c>
      <c r="F56" s="186">
        <f t="shared" si="14"/>
        <v>0.44385884509624196</v>
      </c>
      <c r="G56" s="28">
        <f>VLOOKUP(A56,[8]進出口值表查詢結果!$A$10:$C$22,2,0)</f>
        <v>1586850</v>
      </c>
      <c r="H56" s="24">
        <f t="shared" si="15"/>
        <v>0.4812029573581128</v>
      </c>
      <c r="I56" s="188">
        <f t="shared" si="16"/>
        <v>819.23076923076928</v>
      </c>
    </row>
    <row r="57" spans="1:10">
      <c r="A57" s="426" t="s">
        <v>225</v>
      </c>
      <c r="B57" s="189">
        <v>0</v>
      </c>
      <c r="C57" s="27">
        <v>0</v>
      </c>
      <c r="D57" s="185">
        <f t="shared" si="13"/>
        <v>0</v>
      </c>
      <c r="E57" s="28">
        <f>VLOOKUP(A57,[8]進出口值表查詢結果!$A$10:$C$22,3,0)</f>
        <v>705</v>
      </c>
      <c r="F57" s="186">
        <f t="shared" si="14"/>
        <v>0.16154903758020164</v>
      </c>
      <c r="G57" s="28">
        <f>VLOOKUP(A57,[8]進出口值表查詢結果!$A$10:$C$22,2,0)</f>
        <v>640845</v>
      </c>
      <c r="H57" s="24">
        <f t="shared" si="15"/>
        <v>0.19433248839408881</v>
      </c>
      <c r="I57" s="188">
        <f t="shared" si="16"/>
        <v>909</v>
      </c>
    </row>
    <row r="58" spans="1:10">
      <c r="A58" s="283" t="s">
        <v>381</v>
      </c>
      <c r="B58" s="189">
        <v>0</v>
      </c>
      <c r="C58" s="27">
        <v>0</v>
      </c>
      <c r="D58" s="185">
        <f t="shared" si="13"/>
        <v>0</v>
      </c>
      <c r="E58" s="28">
        <f>VLOOKUP(A58,[8]進出口值表查詢結果!$A$10:$C$22,3,0)</f>
        <v>236</v>
      </c>
      <c r="F58" s="186">
        <f t="shared" si="14"/>
        <v>5.4078826764436295E-2</v>
      </c>
      <c r="G58" s="28">
        <f>VLOOKUP(A58,[8]進出口值表查詢結果!$A$10:$C$22,2,0)</f>
        <v>228017</v>
      </c>
      <c r="H58" s="24">
        <f t="shared" si="15"/>
        <v>6.9144818179364659E-2</v>
      </c>
      <c r="I58" s="188">
        <f t="shared" si="16"/>
        <v>966.17372881355936</v>
      </c>
    </row>
    <row r="59" spans="1:10">
      <c r="A59" s="424" t="s">
        <v>24</v>
      </c>
      <c r="B59" s="189">
        <v>0</v>
      </c>
      <c r="C59" s="27">
        <v>0</v>
      </c>
      <c r="D59" s="185">
        <f t="shared" si="13"/>
        <v>0</v>
      </c>
      <c r="E59" s="28">
        <v>0</v>
      </c>
      <c r="F59" s="186">
        <f t="shared" si="14"/>
        <v>0</v>
      </c>
      <c r="G59" s="28">
        <v>0</v>
      </c>
      <c r="H59" s="24">
        <f t="shared" si="15"/>
        <v>0</v>
      </c>
      <c r="I59" s="188">
        <f t="shared" si="16"/>
        <v>0</v>
      </c>
    </row>
    <row r="60" spans="1:10">
      <c r="A60" s="424" t="s">
        <v>25</v>
      </c>
      <c r="B60" s="189">
        <v>0</v>
      </c>
      <c r="C60" s="27">
        <v>0</v>
      </c>
      <c r="D60" s="185">
        <f t="shared" si="13"/>
        <v>0</v>
      </c>
      <c r="E60" s="28">
        <v>0</v>
      </c>
      <c r="F60" s="186">
        <f t="shared" si="14"/>
        <v>0</v>
      </c>
      <c r="G60" s="28">
        <v>0</v>
      </c>
      <c r="H60" s="24">
        <f t="shared" si="15"/>
        <v>0</v>
      </c>
      <c r="I60" s="188">
        <f t="shared" si="16"/>
        <v>0</v>
      </c>
    </row>
    <row r="61" spans="1:10">
      <c r="A61" s="424" t="s">
        <v>26</v>
      </c>
      <c r="B61" s="189">
        <v>0</v>
      </c>
      <c r="C61" s="27">
        <v>0</v>
      </c>
      <c r="D61" s="185">
        <f t="shared" si="13"/>
        <v>0</v>
      </c>
      <c r="E61" s="28">
        <v>0</v>
      </c>
      <c r="F61" s="186">
        <f t="shared" si="14"/>
        <v>0</v>
      </c>
      <c r="G61" s="28">
        <v>0</v>
      </c>
      <c r="H61" s="24">
        <f t="shared" si="15"/>
        <v>0</v>
      </c>
      <c r="I61" s="188">
        <f t="shared" si="16"/>
        <v>0</v>
      </c>
    </row>
    <row r="62" spans="1:10">
      <c r="A62" s="283" t="s">
        <v>226</v>
      </c>
      <c r="B62" s="189">
        <v>0</v>
      </c>
      <c r="C62" s="27">
        <v>0</v>
      </c>
      <c r="D62" s="185">
        <f t="shared" si="13"/>
        <v>0</v>
      </c>
      <c r="E62" s="28">
        <v>0</v>
      </c>
      <c r="F62" s="186">
        <f t="shared" si="14"/>
        <v>0</v>
      </c>
      <c r="G62" s="28">
        <v>0</v>
      </c>
      <c r="H62" s="24">
        <f t="shared" si="15"/>
        <v>0</v>
      </c>
      <c r="I62" s="188">
        <f t="shared" si="16"/>
        <v>0</v>
      </c>
    </row>
    <row r="63" spans="1:10">
      <c r="A63" s="424" t="s">
        <v>27</v>
      </c>
      <c r="B63" s="189">
        <v>0</v>
      </c>
      <c r="C63" s="27">
        <v>0</v>
      </c>
      <c r="D63" s="185">
        <f t="shared" si="13"/>
        <v>0</v>
      </c>
      <c r="E63" s="28">
        <v>0</v>
      </c>
      <c r="F63" s="186">
        <f t="shared" si="14"/>
        <v>0</v>
      </c>
      <c r="G63" s="28">
        <v>0</v>
      </c>
      <c r="H63" s="24">
        <f t="shared" si="15"/>
        <v>0</v>
      </c>
      <c r="I63" s="188">
        <f t="shared" si="16"/>
        <v>0</v>
      </c>
    </row>
    <row r="64" spans="1:10" ht="15.75" customHeight="1">
      <c r="A64" s="283" t="s">
        <v>227</v>
      </c>
      <c r="B64" s="189">
        <v>0</v>
      </c>
      <c r="C64" s="27">
        <v>0</v>
      </c>
      <c r="D64" s="185">
        <f t="shared" si="13"/>
        <v>0</v>
      </c>
      <c r="E64" s="28">
        <v>0</v>
      </c>
      <c r="F64" s="186">
        <f t="shared" si="14"/>
        <v>0</v>
      </c>
      <c r="G64" s="28">
        <v>0</v>
      </c>
      <c r="H64" s="24">
        <f t="shared" si="15"/>
        <v>0</v>
      </c>
      <c r="I64" s="188">
        <f t="shared" si="16"/>
        <v>0</v>
      </c>
    </row>
    <row r="65" spans="1:9">
      <c r="A65" s="424" t="s">
        <v>28</v>
      </c>
      <c r="B65" s="189">
        <v>0</v>
      </c>
      <c r="C65" s="27">
        <v>0</v>
      </c>
      <c r="D65" s="185">
        <f t="shared" si="13"/>
        <v>0</v>
      </c>
      <c r="E65" s="28">
        <v>0</v>
      </c>
      <c r="F65" s="186">
        <f t="shared" si="14"/>
        <v>0</v>
      </c>
      <c r="G65" s="28">
        <v>0</v>
      </c>
      <c r="H65" s="24">
        <f t="shared" si="15"/>
        <v>0</v>
      </c>
      <c r="I65" s="188">
        <f t="shared" si="16"/>
        <v>0</v>
      </c>
    </row>
    <row r="66" spans="1:9">
      <c r="A66" s="283" t="s">
        <v>228</v>
      </c>
      <c r="B66" s="189">
        <v>0</v>
      </c>
      <c r="C66" s="27">
        <v>0</v>
      </c>
      <c r="D66" s="185">
        <f t="shared" si="13"/>
        <v>0</v>
      </c>
      <c r="E66" s="28">
        <f>VLOOKUP(A66,[8]進出口值表查詢結果!$A$10:$C$22,3,0)</f>
        <v>8</v>
      </c>
      <c r="F66" s="186">
        <f t="shared" si="14"/>
        <v>1.8331805682859762E-3</v>
      </c>
      <c r="G66" s="28">
        <f>VLOOKUP(A66,[8]進出口值表查詢結果!$A$10:$C$22,2,0)</f>
        <v>3578</v>
      </c>
      <c r="H66" s="24">
        <f t="shared" si="15"/>
        <v>1.0850075189383543E-3</v>
      </c>
      <c r="I66" s="188">
        <f t="shared" si="16"/>
        <v>447.25</v>
      </c>
    </row>
    <row r="67" spans="1:9">
      <c r="A67" s="30" t="s">
        <v>29</v>
      </c>
      <c r="B67" s="189">
        <f>B68-B7-B12-B41-B47</f>
        <v>2</v>
      </c>
      <c r="C67" s="27">
        <f>C68-C47-C41-C12-C7</f>
        <v>739</v>
      </c>
      <c r="D67" s="185">
        <f t="shared" si="0"/>
        <v>369.5</v>
      </c>
      <c r="E67" s="27">
        <f>E68-E47-E41-E12-E7</f>
        <v>23</v>
      </c>
      <c r="F67" s="186">
        <f t="shared" ref="F67:F68" si="17">E67/$E$68</f>
        <v>5.2703941338221811E-3</v>
      </c>
      <c r="G67" s="189">
        <f>G68-G47-G41-G12-G7</f>
        <v>14985</v>
      </c>
      <c r="H67" s="24">
        <f t="shared" ref="H67:H68" si="18">G67/$G$68</f>
        <v>4.5441133793435555E-3</v>
      </c>
      <c r="I67" s="188">
        <f t="shared" si="1"/>
        <v>651.52173913043475</v>
      </c>
    </row>
    <row r="68" spans="1:9">
      <c r="A68" s="32" t="s">
        <v>400</v>
      </c>
      <c r="B68" s="191">
        <v>223</v>
      </c>
      <c r="C68" s="33">
        <v>145136</v>
      </c>
      <c r="D68" s="185">
        <f t="shared" ref="D68" si="19">C68/B68</f>
        <v>650.83408071748875</v>
      </c>
      <c r="E68" s="28">
        <f>VLOOKUP(A68,[8]進出口值表查詢結果!$A$10:$C$22,3,0)</f>
        <v>4364</v>
      </c>
      <c r="F68" s="186">
        <f t="shared" si="17"/>
        <v>1</v>
      </c>
      <c r="G68" s="28">
        <f>VLOOKUP(A68,[8]進出口值表查詢結果!$A$10:$C$22,2,0)</f>
        <v>3297673</v>
      </c>
      <c r="H68" s="24">
        <f t="shared" si="18"/>
        <v>1</v>
      </c>
      <c r="I68" s="188">
        <f t="shared" ref="I68" si="20">G68/E68</f>
        <v>755.65375802016501</v>
      </c>
    </row>
    <row r="69" spans="1:9" ht="6" customHeight="1">
      <c r="A69" s="38"/>
      <c r="B69" s="192"/>
      <c r="C69" s="39"/>
      <c r="D69" s="193"/>
      <c r="E69" s="39"/>
      <c r="F69" s="194"/>
      <c r="G69" s="192"/>
      <c r="H69" s="41"/>
      <c r="I69" s="193"/>
    </row>
    <row r="70" spans="1:9">
      <c r="A70" s="54" t="s">
        <v>54</v>
      </c>
      <c r="B70" s="195"/>
      <c r="C70" s="39"/>
      <c r="D70" s="195"/>
      <c r="E70" s="13"/>
      <c r="F70" s="195"/>
      <c r="G70" s="195"/>
      <c r="H70" s="13"/>
      <c r="I70" s="195"/>
    </row>
    <row r="71" spans="1:9" s="13" customFormat="1">
      <c r="A71" s="5"/>
      <c r="B71" s="92"/>
      <c r="C71" s="39"/>
      <c r="D71" s="92"/>
      <c r="E71" s="5"/>
      <c r="F71" s="92"/>
      <c r="G71" s="92"/>
      <c r="H71" s="5"/>
      <c r="I71" s="92"/>
    </row>
    <row r="72" spans="1:9">
      <c r="C72" s="39"/>
    </row>
  </sheetData>
  <phoneticPr fontId="3" type="noConversion"/>
  <pageMargins left="0.70866141732283472" right="0.51181102362204722" top="0.35433070866141736" bottom="0.15748031496062992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具名範圍</vt:lpstr>
      </vt:variant>
      <vt:variant>
        <vt:i4>3</vt:i4>
      </vt:variant>
    </vt:vector>
  </HeadingPairs>
  <TitlesOfParts>
    <vt:vector size="18" baseType="lpstr">
      <vt:lpstr>整車</vt:lpstr>
      <vt:lpstr>整車比較</vt:lpstr>
      <vt:lpstr>整車出口全球總表更新至8月(記得隱藏)</vt:lpstr>
      <vt:lpstr>整車同期比較</vt:lpstr>
      <vt:lpstr>出口地區(整車)</vt:lpstr>
      <vt:lpstr>整車進口</vt:lpstr>
      <vt:lpstr>電輔車</vt:lpstr>
      <vt:lpstr>電輔車比較</vt:lpstr>
      <vt:lpstr>折疊車</vt:lpstr>
      <vt:lpstr>折疊車比較</vt:lpstr>
      <vt:lpstr>電動折疊同期比較 </vt:lpstr>
      <vt:lpstr>零件</vt:lpstr>
      <vt:lpstr>零件出口比較</vt:lpstr>
      <vt:lpstr>零件進口比較</vt:lpstr>
      <vt:lpstr>零件出進口國別</vt:lpstr>
      <vt:lpstr>'出口地區(整車)'!Print_Area</vt:lpstr>
      <vt:lpstr>'電動折疊同期比較 '!Print_Area</vt:lpstr>
      <vt:lpstr>整車同期比較!Print_Area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</dc:creator>
  <cp:lastModifiedBy>teresa xiao</cp:lastModifiedBy>
  <cp:lastPrinted>2021-03-02T01:57:04Z</cp:lastPrinted>
  <dcterms:created xsi:type="dcterms:W3CDTF">2018-05-28T02:49:39Z</dcterms:created>
  <dcterms:modified xsi:type="dcterms:W3CDTF">2025-02-21T03:49:19Z</dcterms:modified>
  <cp:contentStatus>完稿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